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ziekanat_1\Desktop\PO 2020-2021 z dnia 27.04.2020\POlic stac. 2020-2021\"/>
    </mc:Choice>
  </mc:AlternateContent>
  <bookViews>
    <workbookView xWindow="0" yWindow="0" windowWidth="22260" windowHeight="12645"/>
  </bookViews>
  <sheets>
    <sheet name="POlic. stac. 2020-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6" i="1" l="1"/>
  <c r="V66" i="1"/>
  <c r="Z67" i="1"/>
  <c r="U66" i="1"/>
  <c r="F21" i="1" l="1"/>
  <c r="CN65" i="1"/>
  <c r="BX65" i="1"/>
  <c r="BH65" i="1"/>
  <c r="AK65" i="1"/>
  <c r="AI65" i="1"/>
  <c r="O65" i="1"/>
  <c r="CW62" i="1"/>
  <c r="CV62" i="1"/>
  <c r="CU62" i="1"/>
  <c r="CT62" i="1"/>
  <c r="CS62" i="1"/>
  <c r="CR62" i="1"/>
  <c r="CQ62" i="1"/>
  <c r="CP62" i="1"/>
  <c r="CO62" i="1"/>
  <c r="CO65" i="1" s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Y65" i="1" s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S62" i="1"/>
  <c r="J62" i="1"/>
  <c r="CY61" i="1"/>
  <c r="CX61" i="1"/>
  <c r="R61" i="1"/>
  <c r="Q61" i="1" s="1"/>
  <c r="P61" i="1"/>
  <c r="O61" i="1"/>
  <c r="O62" i="1" s="1"/>
  <c r="O63" i="1" s="1"/>
  <c r="N61" i="1"/>
  <c r="M61" i="1"/>
  <c r="L61" i="1"/>
  <c r="K61" i="1"/>
  <c r="J61" i="1"/>
  <c r="H61" i="1"/>
  <c r="G61" i="1"/>
  <c r="CY60" i="1"/>
  <c r="CX60" i="1"/>
  <c r="T60" i="1"/>
  <c r="R60" i="1"/>
  <c r="P60" i="1"/>
  <c r="N60" i="1"/>
  <c r="M60" i="1"/>
  <c r="L60" i="1"/>
  <c r="K60" i="1"/>
  <c r="J60" i="1"/>
  <c r="I60" i="1" s="1"/>
  <c r="H60" i="1"/>
  <c r="G60" i="1"/>
  <c r="F60" i="1"/>
  <c r="B60" i="1" s="1"/>
  <c r="CY59" i="1"/>
  <c r="CX59" i="1"/>
  <c r="T59" i="1"/>
  <c r="R59" i="1"/>
  <c r="Q59" i="1"/>
  <c r="P59" i="1"/>
  <c r="N59" i="1"/>
  <c r="M59" i="1"/>
  <c r="K59" i="1"/>
  <c r="J59" i="1"/>
  <c r="I59" i="1" s="1"/>
  <c r="E59" i="1" s="1"/>
  <c r="C59" i="1" s="1"/>
  <c r="H59" i="1"/>
  <c r="G59" i="1"/>
  <c r="F59" i="1" s="1"/>
  <c r="B59" i="1"/>
  <c r="CY58" i="1"/>
  <c r="CX58" i="1"/>
  <c r="T58" i="1"/>
  <c r="R58" i="1"/>
  <c r="Q58" i="1" s="1"/>
  <c r="P58" i="1"/>
  <c r="N58" i="1"/>
  <c r="M58" i="1"/>
  <c r="K58" i="1"/>
  <c r="I58" i="1" s="1"/>
  <c r="E58" i="1" s="1"/>
  <c r="C58" i="1" s="1"/>
  <c r="J58" i="1"/>
  <c r="H58" i="1"/>
  <c r="G58" i="1"/>
  <c r="F58" i="1" s="1"/>
  <c r="B58" i="1" s="1"/>
  <c r="CY57" i="1"/>
  <c r="CX57" i="1"/>
  <c r="T57" i="1"/>
  <c r="R57" i="1"/>
  <c r="Q57" i="1" s="1"/>
  <c r="P57" i="1"/>
  <c r="N57" i="1"/>
  <c r="M57" i="1"/>
  <c r="K57" i="1"/>
  <c r="J57" i="1"/>
  <c r="I57" i="1"/>
  <c r="H57" i="1"/>
  <c r="G57" i="1"/>
  <c r="F57" i="1" s="1"/>
  <c r="B57" i="1" s="1"/>
  <c r="E57" i="1"/>
  <c r="CY56" i="1"/>
  <c r="CX56" i="1"/>
  <c r="T56" i="1"/>
  <c r="R56" i="1"/>
  <c r="Q56" i="1" s="1"/>
  <c r="E56" i="1" s="1"/>
  <c r="P56" i="1"/>
  <c r="N56" i="1"/>
  <c r="M56" i="1"/>
  <c r="K56" i="1"/>
  <c r="J56" i="1"/>
  <c r="I56" i="1" s="1"/>
  <c r="H56" i="1"/>
  <c r="G56" i="1"/>
  <c r="F56" i="1"/>
  <c r="B56" i="1" s="1"/>
  <c r="CY55" i="1"/>
  <c r="CX55" i="1"/>
  <c r="T55" i="1"/>
  <c r="R55" i="1"/>
  <c r="Q55" i="1"/>
  <c r="P55" i="1"/>
  <c r="N55" i="1"/>
  <c r="M55" i="1"/>
  <c r="K55" i="1"/>
  <c r="J55" i="1"/>
  <c r="I55" i="1" s="1"/>
  <c r="E55" i="1" s="1"/>
  <c r="C55" i="1" s="1"/>
  <c r="H55" i="1"/>
  <c r="G55" i="1"/>
  <c r="F55" i="1"/>
  <c r="B55" i="1"/>
  <c r="CY54" i="1"/>
  <c r="CX54" i="1"/>
  <c r="T54" i="1"/>
  <c r="R54" i="1"/>
  <c r="Q54" i="1"/>
  <c r="P54" i="1"/>
  <c r="N54" i="1"/>
  <c r="M54" i="1"/>
  <c r="K54" i="1"/>
  <c r="I54" i="1" s="1"/>
  <c r="E54" i="1" s="1"/>
  <c r="C54" i="1" s="1"/>
  <c r="J54" i="1"/>
  <c r="H54" i="1"/>
  <c r="G54" i="1"/>
  <c r="F54" i="1" s="1"/>
  <c r="B54" i="1" s="1"/>
  <c r="CY53" i="1"/>
  <c r="CX53" i="1"/>
  <c r="T53" i="1"/>
  <c r="R53" i="1"/>
  <c r="P53" i="1"/>
  <c r="N53" i="1"/>
  <c r="M53" i="1"/>
  <c r="I53" i="1" s="1"/>
  <c r="K53" i="1"/>
  <c r="J53" i="1"/>
  <c r="H53" i="1"/>
  <c r="G53" i="1"/>
  <c r="CY52" i="1"/>
  <c r="CX52" i="1"/>
  <c r="T52" i="1"/>
  <c r="R52" i="1"/>
  <c r="Q52" i="1" s="1"/>
  <c r="P52" i="1"/>
  <c r="N52" i="1"/>
  <c r="M52" i="1"/>
  <c r="K52" i="1"/>
  <c r="J52" i="1"/>
  <c r="I52" i="1" s="1"/>
  <c r="H52" i="1"/>
  <c r="G52" i="1"/>
  <c r="F52" i="1"/>
  <c r="B52" i="1" s="1"/>
  <c r="CY51" i="1"/>
  <c r="CX51" i="1"/>
  <c r="T51" i="1"/>
  <c r="R51" i="1"/>
  <c r="Q51" i="1"/>
  <c r="P51" i="1"/>
  <c r="N51" i="1"/>
  <c r="M51" i="1"/>
  <c r="K51" i="1"/>
  <c r="J51" i="1"/>
  <c r="I51" i="1" s="1"/>
  <c r="E51" i="1" s="1"/>
  <c r="C51" i="1" s="1"/>
  <c r="H51" i="1"/>
  <c r="G51" i="1"/>
  <c r="F51" i="1"/>
  <c r="B51" i="1"/>
  <c r="CY50" i="1"/>
  <c r="CX50" i="1"/>
  <c r="T50" i="1"/>
  <c r="R50" i="1"/>
  <c r="Q50" i="1"/>
  <c r="P50" i="1"/>
  <c r="N50" i="1"/>
  <c r="M50" i="1"/>
  <c r="K50" i="1"/>
  <c r="J50" i="1"/>
  <c r="H50" i="1"/>
  <c r="G50" i="1"/>
  <c r="F50" i="1" s="1"/>
  <c r="B50" i="1" s="1"/>
  <c r="CY49" i="1"/>
  <c r="CX49" i="1"/>
  <c r="T49" i="1"/>
  <c r="R49" i="1"/>
  <c r="P49" i="1"/>
  <c r="N49" i="1"/>
  <c r="M49" i="1"/>
  <c r="M62" i="1" s="1"/>
  <c r="K49" i="1"/>
  <c r="J49" i="1"/>
  <c r="H49" i="1"/>
  <c r="G49" i="1"/>
  <c r="CY48" i="1"/>
  <c r="CX48" i="1"/>
  <c r="T48" i="1"/>
  <c r="R48" i="1"/>
  <c r="Q48" i="1" s="1"/>
  <c r="P48" i="1"/>
  <c r="N48" i="1"/>
  <c r="M48" i="1"/>
  <c r="K48" i="1"/>
  <c r="J48" i="1"/>
  <c r="I48" i="1" s="1"/>
  <c r="H48" i="1"/>
  <c r="G48" i="1"/>
  <c r="F48" i="1"/>
  <c r="B48" i="1" s="1"/>
  <c r="CY47" i="1"/>
  <c r="CX47" i="1"/>
  <c r="CX62" i="1" s="1"/>
  <c r="T47" i="1"/>
  <c r="R47" i="1"/>
  <c r="Q47" i="1"/>
  <c r="P47" i="1"/>
  <c r="P62" i="1" s="1"/>
  <c r="N47" i="1"/>
  <c r="M47" i="1"/>
  <c r="K47" i="1"/>
  <c r="J47" i="1"/>
  <c r="I47" i="1" s="1"/>
  <c r="H47" i="1"/>
  <c r="G47" i="1"/>
  <c r="F47" i="1"/>
  <c r="B47" i="1"/>
  <c r="CW44" i="1"/>
  <c r="CV44" i="1"/>
  <c r="CU44" i="1"/>
  <c r="CT44" i="1"/>
  <c r="CS44" i="1"/>
  <c r="CR44" i="1"/>
  <c r="CQ44" i="1"/>
  <c r="CP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S44" i="1"/>
  <c r="S63" i="1" s="1"/>
  <c r="CY43" i="1"/>
  <c r="CX43" i="1"/>
  <c r="T43" i="1"/>
  <c r="R43" i="1"/>
  <c r="Q43" i="1" s="1"/>
  <c r="P43" i="1"/>
  <c r="N43" i="1"/>
  <c r="M43" i="1"/>
  <c r="K43" i="1"/>
  <c r="J43" i="1"/>
  <c r="I43" i="1" s="1"/>
  <c r="H43" i="1"/>
  <c r="G43" i="1"/>
  <c r="F43" i="1"/>
  <c r="B43" i="1" s="1"/>
  <c r="CY42" i="1"/>
  <c r="CX42" i="1"/>
  <c r="T42" i="1"/>
  <c r="R42" i="1"/>
  <c r="Q42" i="1"/>
  <c r="P42" i="1"/>
  <c r="N42" i="1"/>
  <c r="M42" i="1"/>
  <c r="K42" i="1"/>
  <c r="J42" i="1"/>
  <c r="I42" i="1" s="1"/>
  <c r="E42" i="1" s="1"/>
  <c r="C42" i="1" s="1"/>
  <c r="H42" i="1"/>
  <c r="G42" i="1"/>
  <c r="F42" i="1"/>
  <c r="B42" i="1"/>
  <c r="CY41" i="1"/>
  <c r="CX41" i="1"/>
  <c r="T41" i="1"/>
  <c r="R41" i="1"/>
  <c r="Q41" i="1"/>
  <c r="P41" i="1"/>
  <c r="N41" i="1"/>
  <c r="M41" i="1"/>
  <c r="K41" i="1"/>
  <c r="I41" i="1" s="1"/>
  <c r="E41" i="1" s="1"/>
  <c r="C41" i="1" s="1"/>
  <c r="J41" i="1"/>
  <c r="H41" i="1"/>
  <c r="G41" i="1"/>
  <c r="F41" i="1" s="1"/>
  <c r="B41" i="1" s="1"/>
  <c r="CY40" i="1"/>
  <c r="CX40" i="1"/>
  <c r="T40" i="1"/>
  <c r="R40" i="1"/>
  <c r="P40" i="1"/>
  <c r="N40" i="1"/>
  <c r="M40" i="1"/>
  <c r="I40" i="1" s="1"/>
  <c r="K40" i="1"/>
  <c r="J40" i="1"/>
  <c r="H40" i="1"/>
  <c r="G40" i="1"/>
  <c r="T39" i="1"/>
  <c r="R39" i="1"/>
  <c r="Q39" i="1"/>
  <c r="P39" i="1"/>
  <c r="N39" i="1"/>
  <c r="M39" i="1"/>
  <c r="K39" i="1"/>
  <c r="J39" i="1"/>
  <c r="I39" i="1" s="1"/>
  <c r="E39" i="1" s="1"/>
  <c r="C39" i="1" s="1"/>
  <c r="H39" i="1"/>
  <c r="G39" i="1"/>
  <c r="CY38" i="1"/>
  <c r="CX38" i="1"/>
  <c r="T38" i="1"/>
  <c r="R38" i="1"/>
  <c r="P38" i="1"/>
  <c r="N38" i="1"/>
  <c r="M38" i="1"/>
  <c r="I38" i="1" s="1"/>
  <c r="K38" i="1"/>
  <c r="J38" i="1"/>
  <c r="H38" i="1"/>
  <c r="G38" i="1"/>
  <c r="F38" i="1" s="1"/>
  <c r="B38" i="1" s="1"/>
  <c r="CY37" i="1"/>
  <c r="CX37" i="1"/>
  <c r="T37" i="1"/>
  <c r="R37" i="1"/>
  <c r="P37" i="1"/>
  <c r="N37" i="1"/>
  <c r="N44" i="1" s="1"/>
  <c r="M37" i="1"/>
  <c r="K37" i="1"/>
  <c r="J37" i="1"/>
  <c r="I37" i="1"/>
  <c r="H37" i="1"/>
  <c r="G37" i="1"/>
  <c r="F37" i="1"/>
  <c r="B37" i="1" s="1"/>
  <c r="CY36" i="1"/>
  <c r="CX36" i="1"/>
  <c r="T36" i="1"/>
  <c r="R36" i="1"/>
  <c r="Q36" i="1"/>
  <c r="P36" i="1"/>
  <c r="N36" i="1"/>
  <c r="M36" i="1"/>
  <c r="K36" i="1"/>
  <c r="J36" i="1"/>
  <c r="H36" i="1"/>
  <c r="G36" i="1"/>
  <c r="F36" i="1"/>
  <c r="B36" i="1" s="1"/>
  <c r="T35" i="1"/>
  <c r="R35" i="1"/>
  <c r="Q35" i="1" s="1"/>
  <c r="P35" i="1"/>
  <c r="N35" i="1"/>
  <c r="M35" i="1"/>
  <c r="K35" i="1"/>
  <c r="J35" i="1"/>
  <c r="I35" i="1" s="1"/>
  <c r="H35" i="1"/>
  <c r="G35" i="1"/>
  <c r="F35" i="1"/>
  <c r="B35" i="1" s="1"/>
  <c r="CY34" i="1"/>
  <c r="CX34" i="1"/>
  <c r="CX44" i="1" s="1"/>
  <c r="CX66" i="1" s="1"/>
  <c r="T34" i="1"/>
  <c r="T44" i="1" s="1"/>
  <c r="R34" i="1"/>
  <c r="Q34" i="1"/>
  <c r="P34" i="1"/>
  <c r="P44" i="1" s="1"/>
  <c r="P63" i="1" s="1"/>
  <c r="N34" i="1"/>
  <c r="M34" i="1"/>
  <c r="K34" i="1"/>
  <c r="J34" i="1"/>
  <c r="H34" i="1"/>
  <c r="G34" i="1"/>
  <c r="F34" i="1"/>
  <c r="B34" i="1"/>
  <c r="CW31" i="1"/>
  <c r="CV31" i="1"/>
  <c r="CU31" i="1"/>
  <c r="CT31" i="1"/>
  <c r="CS31" i="1"/>
  <c r="CR31" i="1"/>
  <c r="CR65" i="1" s="1"/>
  <c r="CQ31" i="1"/>
  <c r="CP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L65" i="1" s="1"/>
  <c r="BK31" i="1"/>
  <c r="BJ31" i="1"/>
  <c r="BI31" i="1"/>
  <c r="BH31" i="1"/>
  <c r="BG31" i="1"/>
  <c r="BF31" i="1"/>
  <c r="BD31" i="1"/>
  <c r="BC31" i="1"/>
  <c r="BB31" i="1"/>
  <c r="BA31" i="1"/>
  <c r="AZ31" i="1"/>
  <c r="AY31" i="1"/>
  <c r="AX31" i="1"/>
  <c r="AW31" i="1"/>
  <c r="AV31" i="1"/>
  <c r="AU31" i="1"/>
  <c r="AU65" i="1" s="1"/>
  <c r="AT31" i="1"/>
  <c r="AS31" i="1"/>
  <c r="AR31" i="1"/>
  <c r="AQ31" i="1"/>
  <c r="AQ65" i="1" s="1"/>
  <c r="AP31" i="1"/>
  <c r="AO31" i="1"/>
  <c r="AN31" i="1"/>
  <c r="AM31" i="1"/>
  <c r="AL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0" i="1"/>
  <c r="S30" i="1"/>
  <c r="R30" i="1"/>
  <c r="Q30" i="1" s="1"/>
  <c r="P30" i="1"/>
  <c r="N30" i="1"/>
  <c r="I30" i="1"/>
  <c r="H30" i="1"/>
  <c r="T29" i="1"/>
  <c r="S29" i="1"/>
  <c r="R29" i="1"/>
  <c r="Q29" i="1"/>
  <c r="P29" i="1"/>
  <c r="N29" i="1"/>
  <c r="I29" i="1"/>
  <c r="H29" i="1"/>
  <c r="F29" i="1" s="1"/>
  <c r="B29" i="1" s="1"/>
  <c r="T28" i="1"/>
  <c r="S28" i="1"/>
  <c r="R28" i="1"/>
  <c r="P28" i="1"/>
  <c r="I28" i="1" s="1"/>
  <c r="N28" i="1"/>
  <c r="H28" i="1"/>
  <c r="T27" i="1"/>
  <c r="Q27" i="1" s="1"/>
  <c r="S27" i="1"/>
  <c r="R27" i="1"/>
  <c r="P27" i="1"/>
  <c r="I27" i="1" s="1"/>
  <c r="N27" i="1"/>
  <c r="H27" i="1"/>
  <c r="T26" i="1"/>
  <c r="S26" i="1"/>
  <c r="R26" i="1"/>
  <c r="Q26" i="1" s="1"/>
  <c r="P26" i="1"/>
  <c r="N26" i="1"/>
  <c r="I26" i="1"/>
  <c r="H26" i="1"/>
  <c r="T25" i="1"/>
  <c r="S25" i="1"/>
  <c r="R25" i="1"/>
  <c r="Q25" i="1"/>
  <c r="P25" i="1"/>
  <c r="N25" i="1"/>
  <c r="I25" i="1"/>
  <c r="H25" i="1"/>
  <c r="F25" i="1" s="1"/>
  <c r="B25" i="1" s="1"/>
  <c r="T24" i="1"/>
  <c r="T31" i="1" s="1"/>
  <c r="S24" i="1"/>
  <c r="S31" i="1" s="1"/>
  <c r="R24" i="1"/>
  <c r="R31" i="1" s="1"/>
  <c r="P24" i="1"/>
  <c r="I24" i="1" s="1"/>
  <c r="N24" i="1"/>
  <c r="N31" i="1" s="1"/>
  <c r="H24" i="1"/>
  <c r="H31" i="1" s="1"/>
  <c r="CW21" i="1"/>
  <c r="CW65" i="1" s="1"/>
  <c r="CV21" i="1"/>
  <c r="CV65" i="1" s="1"/>
  <c r="CU21" i="1"/>
  <c r="CT21" i="1"/>
  <c r="CT65" i="1" s="1"/>
  <c r="CS21" i="1"/>
  <c r="CS65" i="1" s="1"/>
  <c r="CR21" i="1"/>
  <c r="CQ21" i="1"/>
  <c r="CP21" i="1"/>
  <c r="CP65" i="1" s="1"/>
  <c r="CM21" i="1"/>
  <c r="CM65" i="1" s="1"/>
  <c r="CL21" i="1"/>
  <c r="CK21" i="1"/>
  <c r="CJ21" i="1"/>
  <c r="CJ65" i="1" s="1"/>
  <c r="CI21" i="1"/>
  <c r="CI65" i="1" s="1"/>
  <c r="CH21" i="1"/>
  <c r="CG21" i="1"/>
  <c r="CF21" i="1"/>
  <c r="CF65" i="1" s="1"/>
  <c r="CE21" i="1"/>
  <c r="CE65" i="1" s="1"/>
  <c r="CD21" i="1"/>
  <c r="CC21" i="1"/>
  <c r="CB21" i="1"/>
  <c r="CB65" i="1" s="1"/>
  <c r="CA21" i="1"/>
  <c r="CA65" i="1" s="1"/>
  <c r="BZ21" i="1"/>
  <c r="BW21" i="1"/>
  <c r="BV21" i="1"/>
  <c r="BV65" i="1" s="1"/>
  <c r="BU21" i="1"/>
  <c r="BU65" i="1" s="1"/>
  <c r="BT21" i="1"/>
  <c r="BT65" i="1" s="1"/>
  <c r="BS21" i="1"/>
  <c r="BR21" i="1"/>
  <c r="BR65" i="1" s="1"/>
  <c r="BQ21" i="1"/>
  <c r="BQ65" i="1" s="1"/>
  <c r="BP21" i="1"/>
  <c r="BP65" i="1" s="1"/>
  <c r="BO21" i="1"/>
  <c r="BN21" i="1"/>
  <c r="BN65" i="1" s="1"/>
  <c r="BM21" i="1"/>
  <c r="BM65" i="1" s="1"/>
  <c r="BL21" i="1"/>
  <c r="BK21" i="1"/>
  <c r="BJ21" i="1"/>
  <c r="BJ65" i="1" s="1"/>
  <c r="BI21" i="1"/>
  <c r="BI65" i="1" s="1"/>
  <c r="BH21" i="1"/>
  <c r="BG21" i="1"/>
  <c r="BF21" i="1"/>
  <c r="BF65" i="1" s="1"/>
  <c r="BD21" i="1"/>
  <c r="BD65" i="1" s="1"/>
  <c r="BC21" i="1"/>
  <c r="BC65" i="1" s="1"/>
  <c r="BB21" i="1"/>
  <c r="BA21" i="1"/>
  <c r="BA65" i="1" s="1"/>
  <c r="AZ21" i="1"/>
  <c r="AZ65" i="1" s="1"/>
  <c r="AY21" i="1"/>
  <c r="AY65" i="1" s="1"/>
  <c r="AX21" i="1"/>
  <c r="AW21" i="1"/>
  <c r="AW65" i="1" s="1"/>
  <c r="AV21" i="1"/>
  <c r="AV65" i="1" s="1"/>
  <c r="AU21" i="1"/>
  <c r="AT21" i="1"/>
  <c r="AS21" i="1"/>
  <c r="AS65" i="1" s="1"/>
  <c r="AR21" i="1"/>
  <c r="AR65" i="1" s="1"/>
  <c r="AQ21" i="1"/>
  <c r="AP21" i="1"/>
  <c r="AO21" i="1"/>
  <c r="AO65" i="1" s="1"/>
  <c r="AN21" i="1"/>
  <c r="AN65" i="1" s="1"/>
  <c r="AM21" i="1"/>
  <c r="AM65" i="1" s="1"/>
  <c r="AL21" i="1"/>
  <c r="AJ21" i="1"/>
  <c r="AJ65" i="1" s="1"/>
  <c r="AI21" i="1"/>
  <c r="AH21" i="1"/>
  <c r="AG21" i="1"/>
  <c r="AF21" i="1"/>
  <c r="AF65" i="1" s="1"/>
  <c r="AE21" i="1"/>
  <c r="AE65" i="1" s="1"/>
  <c r="AD21" i="1"/>
  <c r="AC21" i="1"/>
  <c r="AB21" i="1"/>
  <c r="AB65" i="1" s="1"/>
  <c r="AA21" i="1"/>
  <c r="AA65" i="1" s="1"/>
  <c r="Z21" i="1"/>
  <c r="Y21" i="1"/>
  <c r="X21" i="1"/>
  <c r="X65" i="1" s="1"/>
  <c r="W21" i="1"/>
  <c r="W65" i="1" s="1"/>
  <c r="V21" i="1"/>
  <c r="U21" i="1"/>
  <c r="T20" i="1"/>
  <c r="S20" i="1"/>
  <c r="Q20" i="1" s="1"/>
  <c r="R20" i="1"/>
  <c r="P20" i="1"/>
  <c r="N20" i="1"/>
  <c r="I20" i="1" s="1"/>
  <c r="F20" i="1" s="1"/>
  <c r="B20" i="1" s="1"/>
  <c r="H20" i="1"/>
  <c r="T19" i="1"/>
  <c r="S19" i="1"/>
  <c r="R19" i="1"/>
  <c r="Q19" i="1"/>
  <c r="P19" i="1"/>
  <c r="N19" i="1"/>
  <c r="I19" i="1" s="1"/>
  <c r="E19" i="1" s="1"/>
  <c r="H19" i="1"/>
  <c r="F19" i="1"/>
  <c r="B19" i="1" s="1"/>
  <c r="T18" i="1"/>
  <c r="S18" i="1"/>
  <c r="Q18" i="1" s="1"/>
  <c r="R18" i="1"/>
  <c r="P18" i="1"/>
  <c r="N18" i="1"/>
  <c r="I18" i="1" s="1"/>
  <c r="H18" i="1"/>
  <c r="T17" i="1"/>
  <c r="S17" i="1"/>
  <c r="R17" i="1"/>
  <c r="Q17" i="1"/>
  <c r="P17" i="1"/>
  <c r="N17" i="1"/>
  <c r="I17" i="1" s="1"/>
  <c r="E17" i="1" s="1"/>
  <c r="H17" i="1"/>
  <c r="F17" i="1"/>
  <c r="B17" i="1" s="1"/>
  <c r="T16" i="1"/>
  <c r="S16" i="1"/>
  <c r="Q16" i="1" s="1"/>
  <c r="R16" i="1"/>
  <c r="P16" i="1"/>
  <c r="N16" i="1"/>
  <c r="I16" i="1" s="1"/>
  <c r="E16" i="1" s="1"/>
  <c r="H16" i="1"/>
  <c r="T15" i="1"/>
  <c r="S15" i="1"/>
  <c r="R15" i="1"/>
  <c r="Q15" i="1"/>
  <c r="P15" i="1"/>
  <c r="N15" i="1"/>
  <c r="I15" i="1" s="1"/>
  <c r="E15" i="1" s="1"/>
  <c r="H15" i="1"/>
  <c r="F15" i="1" s="1"/>
  <c r="B15" i="1" s="1"/>
  <c r="T14" i="1"/>
  <c r="S14" i="1"/>
  <c r="Q14" i="1" s="1"/>
  <c r="R14" i="1"/>
  <c r="P14" i="1"/>
  <c r="N14" i="1"/>
  <c r="I14" i="1" s="1"/>
  <c r="F14" i="1" s="1"/>
  <c r="B14" i="1" s="1"/>
  <c r="H14" i="1"/>
  <c r="T13" i="1"/>
  <c r="S13" i="1"/>
  <c r="R13" i="1"/>
  <c r="R21" i="1" s="1"/>
  <c r="Q13" i="1"/>
  <c r="Q21" i="1" s="1"/>
  <c r="P13" i="1"/>
  <c r="P21" i="1" s="1"/>
  <c r="N13" i="1"/>
  <c r="I13" i="1" s="1"/>
  <c r="H13" i="1"/>
  <c r="F13" i="1"/>
  <c r="B13" i="1" s="1"/>
  <c r="CW11" i="1"/>
  <c r="CV11" i="1"/>
  <c r="CU11" i="1"/>
  <c r="CT11" i="1"/>
  <c r="CS11" i="1"/>
  <c r="CR11" i="1"/>
  <c r="CQ11" i="1"/>
  <c r="CP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N11" i="1"/>
  <c r="F11" i="1"/>
  <c r="E11" i="1"/>
  <c r="D11" i="1"/>
  <c r="H21" i="1" l="1"/>
  <c r="F28" i="1"/>
  <c r="B28" i="1" s="1"/>
  <c r="E18" i="1"/>
  <c r="C18" i="1" s="1"/>
  <c r="I31" i="1"/>
  <c r="F24" i="1"/>
  <c r="E40" i="1"/>
  <c r="C40" i="1" s="1"/>
  <c r="E27" i="1"/>
  <c r="C27" i="1" s="1"/>
  <c r="F27" i="1"/>
  <c r="B27" i="1" s="1"/>
  <c r="T63" i="1"/>
  <c r="Q38" i="1"/>
  <c r="E38" i="1" s="1"/>
  <c r="R44" i="1"/>
  <c r="H62" i="1"/>
  <c r="C56" i="1"/>
  <c r="F16" i="1"/>
  <c r="B16" i="1" s="1"/>
  <c r="F18" i="1"/>
  <c r="B18" i="1" s="1"/>
  <c r="I34" i="1"/>
  <c r="J44" i="1"/>
  <c r="C38" i="1"/>
  <c r="M44" i="1"/>
  <c r="E47" i="1"/>
  <c r="C47" i="1" s="1"/>
  <c r="N62" i="1"/>
  <c r="E26" i="1"/>
  <c r="C26" i="1" s="1"/>
  <c r="E30" i="1"/>
  <c r="C30" i="1" s="1"/>
  <c r="P31" i="1"/>
  <c r="P65" i="1" s="1"/>
  <c r="E14" i="1"/>
  <c r="C14" i="1" s="1"/>
  <c r="C16" i="1"/>
  <c r="E20" i="1"/>
  <c r="C20" i="1" s="1"/>
  <c r="S21" i="1"/>
  <c r="Q24" i="1"/>
  <c r="E25" i="1"/>
  <c r="C25" i="1" s="1"/>
  <c r="Q28" i="1"/>
  <c r="E28" i="1" s="1"/>
  <c r="C28" i="1" s="1"/>
  <c r="E29" i="1"/>
  <c r="C29" i="1" s="1"/>
  <c r="T62" i="1"/>
  <c r="I21" i="1"/>
  <c r="N21" i="1"/>
  <c r="N65" i="1" s="1"/>
  <c r="T21" i="1"/>
  <c r="AS66" i="1"/>
  <c r="BF66" i="1"/>
  <c r="BR66" i="1"/>
  <c r="F26" i="1"/>
  <c r="B26" i="1" s="1"/>
  <c r="F30" i="1"/>
  <c r="B30" i="1" s="1"/>
  <c r="E13" i="1"/>
  <c r="C13" i="1" s="1"/>
  <c r="C15" i="1"/>
  <c r="C17" i="1"/>
  <c r="C19" i="1"/>
  <c r="U65" i="1"/>
  <c r="Y65" i="1"/>
  <c r="AC65" i="1"/>
  <c r="AG65" i="1"/>
  <c r="AG66" i="1" s="1"/>
  <c r="AL65" i="1"/>
  <c r="AP65" i="1"/>
  <c r="AT65" i="1"/>
  <c r="AX65" i="1"/>
  <c r="BB65" i="1"/>
  <c r="BG65" i="1"/>
  <c r="BK65" i="1"/>
  <c r="BO65" i="1"/>
  <c r="BS65" i="1"/>
  <c r="BW65" i="1"/>
  <c r="CC65" i="1"/>
  <c r="CG65" i="1"/>
  <c r="CW66" i="1" s="1"/>
  <c r="CK65" i="1"/>
  <c r="CQ65" i="1"/>
  <c r="CU65" i="1"/>
  <c r="R32" i="1"/>
  <c r="K44" i="1"/>
  <c r="E35" i="1"/>
  <c r="C35" i="1" s="1"/>
  <c r="N63" i="1"/>
  <c r="H44" i="1"/>
  <c r="E43" i="1"/>
  <c r="E48" i="1"/>
  <c r="I49" i="1"/>
  <c r="E52" i="1"/>
  <c r="C52" i="1" s="1"/>
  <c r="F61" i="1"/>
  <c r="B61" i="1" s="1"/>
  <c r="C43" i="1"/>
  <c r="K62" i="1"/>
  <c r="CY62" i="1"/>
  <c r="CZ62" i="1" s="1"/>
  <c r="C48" i="1"/>
  <c r="C57" i="1"/>
  <c r="I61" i="1"/>
  <c r="E61" i="1" s="1"/>
  <c r="C61" i="1" s="1"/>
  <c r="CY44" i="1"/>
  <c r="CY66" i="1" s="1"/>
  <c r="V65" i="1"/>
  <c r="Z65" i="1"/>
  <c r="AD65" i="1"/>
  <c r="AH65" i="1"/>
  <c r="BZ65" i="1"/>
  <c r="CD65" i="1"/>
  <c r="CH65" i="1"/>
  <c r="CL65" i="1"/>
  <c r="G44" i="1"/>
  <c r="I36" i="1"/>
  <c r="E36" i="1" s="1"/>
  <c r="C36" i="1" s="1"/>
  <c r="Q37" i="1"/>
  <c r="E37" i="1" s="1"/>
  <c r="C37" i="1" s="1"/>
  <c r="F39" i="1"/>
  <c r="B39" i="1" s="1"/>
  <c r="F40" i="1"/>
  <c r="B40" i="1" s="1"/>
  <c r="Q40" i="1"/>
  <c r="G62" i="1"/>
  <c r="F49" i="1"/>
  <c r="B49" i="1" s="1"/>
  <c r="Q49" i="1"/>
  <c r="Q62" i="1" s="1"/>
  <c r="I50" i="1"/>
  <c r="E50" i="1" s="1"/>
  <c r="C50" i="1" s="1"/>
  <c r="F53" i="1"/>
  <c r="B53" i="1" s="1"/>
  <c r="Q53" i="1"/>
  <c r="E53" i="1" s="1"/>
  <c r="C53" i="1" s="1"/>
  <c r="L62" i="1"/>
  <c r="Q60" i="1"/>
  <c r="E60" i="1" s="1"/>
  <c r="C60" i="1" s="1"/>
  <c r="R62" i="1"/>
  <c r="R65" i="1" s="1"/>
  <c r="J65" i="1" l="1"/>
  <c r="J63" i="1"/>
  <c r="J45" i="1"/>
  <c r="CH66" i="1"/>
  <c r="CU66" i="1"/>
  <c r="CI66" i="1"/>
  <c r="I62" i="1"/>
  <c r="E62" i="1" s="1"/>
  <c r="E64" i="1" s="1"/>
  <c r="E34" i="1"/>
  <c r="C34" i="1" s="1"/>
  <c r="I44" i="1"/>
  <c r="B24" i="1"/>
  <c r="F31" i="1"/>
  <c r="B31" i="1" s="1"/>
  <c r="Q44" i="1"/>
  <c r="Q63" i="1" s="1"/>
  <c r="E49" i="1"/>
  <c r="C49" i="1" s="1"/>
  <c r="H63" i="1"/>
  <c r="H45" i="1"/>
  <c r="F44" i="1"/>
  <c r="BG66" i="1"/>
  <c r="S32" i="1"/>
  <c r="S65" i="1"/>
  <c r="B21" i="1"/>
  <c r="M63" i="1"/>
  <c r="M65" i="1"/>
  <c r="R63" i="1"/>
  <c r="CZ44" i="1"/>
  <c r="CZ66" i="1" s="1"/>
  <c r="J70" i="1"/>
  <c r="K63" i="1"/>
  <c r="K65" i="1"/>
  <c r="AT66" i="1"/>
  <c r="E21" i="1"/>
  <c r="L63" i="1"/>
  <c r="L65" i="1"/>
  <c r="G63" i="1"/>
  <c r="G45" i="1"/>
  <c r="U69" i="1"/>
  <c r="F62" i="1"/>
  <c r="BS66" i="1"/>
  <c r="U67" i="1"/>
  <c r="T65" i="1"/>
  <c r="T32" i="1"/>
  <c r="C21" i="1"/>
  <c r="Q31" i="1"/>
  <c r="E31" i="1" s="1"/>
  <c r="C31" i="1" s="1"/>
  <c r="E24" i="1"/>
  <c r="C24" i="1" s="1"/>
  <c r="V67" i="1" l="1"/>
  <c r="C62" i="1"/>
  <c r="F32" i="1"/>
  <c r="B32" i="1" s="1"/>
  <c r="I63" i="1"/>
  <c r="I45" i="1"/>
  <c r="E44" i="1"/>
  <c r="Q65" i="1"/>
  <c r="Q32" i="1"/>
  <c r="E32" i="1" s="1"/>
  <c r="C32" i="1" s="1"/>
  <c r="F64" i="1"/>
  <c r="B64" i="1" s="1"/>
  <c r="B62" i="1"/>
  <c r="I65" i="1"/>
  <c r="I66" i="1" s="1"/>
  <c r="F65" i="1"/>
  <c r="B65" i="1" s="1"/>
  <c r="B44" i="1"/>
  <c r="F45" i="1"/>
  <c r="B45" i="1" s="1"/>
  <c r="F63" i="1"/>
  <c r="B63" i="1" s="1"/>
  <c r="E63" i="1" l="1"/>
  <c r="C63" i="1" s="1"/>
  <c r="E45" i="1"/>
  <c r="C45" i="1" s="1"/>
  <c r="C44" i="1"/>
  <c r="E65" i="1"/>
  <c r="C65" i="1" s="1"/>
</calcChain>
</file>

<file path=xl/comments1.xml><?xml version="1.0" encoding="utf-8"?>
<comments xmlns="http://schemas.openxmlformats.org/spreadsheetml/2006/main">
  <authors>
    <author>Krysia</author>
  </authors>
  <commentList>
    <comment ref="AG24" authorId="0" shapeId="0">
      <text>
        <r>
          <rPr>
            <b/>
            <sz val="9"/>
            <color indexed="81"/>
            <rFont val="Tahoma"/>
            <family val="2"/>
            <charset val="238"/>
          </rPr>
          <t>Krysia:</t>
        </r>
        <r>
          <rPr>
            <sz val="9"/>
            <color indexed="81"/>
            <rFont val="Tahoma"/>
            <family val="2"/>
            <charset val="238"/>
          </rPr>
          <t xml:space="preserve">
w tym 3 godziny e-learning</t>
        </r>
      </text>
    </comment>
  </commentList>
</comments>
</file>

<file path=xl/sharedStrings.xml><?xml version="1.0" encoding="utf-8"?>
<sst xmlns="http://schemas.openxmlformats.org/spreadsheetml/2006/main" count="315" uniqueCount="137">
  <si>
    <t>Kierunek: pielęgniarstwo 2020/2021</t>
  </si>
  <si>
    <t>Zgodnie ze standardem 2019</t>
  </si>
  <si>
    <t>Poziom - studia pierwszego stopnia</t>
  </si>
  <si>
    <t>Profil - praktyczny</t>
  </si>
  <si>
    <t>Tryb stacjonarny</t>
  </si>
  <si>
    <t>Przedmioty</t>
  </si>
  <si>
    <t>udział % grupy zajęć do ogólnej liczby godzin</t>
  </si>
  <si>
    <t>BUNA do wymiaru godzin w grupie zajęć</t>
  </si>
  <si>
    <t>Forma zaliczenia</t>
  </si>
  <si>
    <t>Razem godziny</t>
  </si>
  <si>
    <t>Razem
ECTS</t>
  </si>
  <si>
    <t>ECTS praktyczne</t>
  </si>
  <si>
    <t>ECTS teoretyczne</t>
  </si>
  <si>
    <t xml:space="preserve">Razem zaj. prakt. </t>
  </si>
  <si>
    <t>Zajęcia związane z praktycznym przygotowaniem</t>
  </si>
  <si>
    <t xml:space="preserve">Razem
zaj. 
teoret. </t>
  </si>
  <si>
    <t>Zajęcia teoretyczne</t>
  </si>
  <si>
    <t>Rok akademicki 2020/2021</t>
  </si>
  <si>
    <t>Rok akademicki 2021/2022</t>
  </si>
  <si>
    <t>Suma ECTS
zp</t>
  </si>
  <si>
    <t>Suma ECTS
pz</t>
  </si>
  <si>
    <t>Semestr 1</t>
  </si>
  <si>
    <t>Semestr 2</t>
  </si>
  <si>
    <t>Semestr 3</t>
  </si>
  <si>
    <t>Semestr 4</t>
  </si>
  <si>
    <t>Semestr 5</t>
  </si>
  <si>
    <t>Semestr 6</t>
  </si>
  <si>
    <t>ćw</t>
  </si>
  <si>
    <t>ćws</t>
  </si>
  <si>
    <t>sem</t>
  </si>
  <si>
    <t>e-L</t>
  </si>
  <si>
    <t>zp</t>
  </si>
  <si>
    <t>przyg dyp.</t>
  </si>
  <si>
    <t>pz</t>
  </si>
  <si>
    <t>w</t>
  </si>
  <si>
    <t>b</t>
  </si>
  <si>
    <t>E w</t>
  </si>
  <si>
    <t>E ćw</t>
  </si>
  <si>
    <t>E ćws</t>
  </si>
  <si>
    <t>E b</t>
  </si>
  <si>
    <t>E zp</t>
  </si>
  <si>
    <t>E pz</t>
  </si>
  <si>
    <t>Esem</t>
  </si>
  <si>
    <t>E e-L</t>
  </si>
  <si>
    <t>Przedmioty ogólne</t>
  </si>
  <si>
    <t>Wychowanie fizyczne</t>
  </si>
  <si>
    <t>zal</t>
  </si>
  <si>
    <t>BHP</t>
  </si>
  <si>
    <t>Suma godzin ogółem</t>
  </si>
  <si>
    <t>A. Nauki podstawowe</t>
  </si>
  <si>
    <t>Standard: 500 godzin i 20 ECTS</t>
  </si>
  <si>
    <t>Anatomia</t>
  </si>
  <si>
    <t>e/z/zal</t>
  </si>
  <si>
    <t>Fizjologia</t>
  </si>
  <si>
    <t>Patologia</t>
  </si>
  <si>
    <t xml:space="preserve">Genetyka </t>
  </si>
  <si>
    <t>z/zal</t>
  </si>
  <si>
    <t>Biochemia z biofizyką</t>
  </si>
  <si>
    <t>e/zal</t>
  </si>
  <si>
    <t>Mikrobiologia i parazytologia</t>
  </si>
  <si>
    <t>Farmakologia</t>
  </si>
  <si>
    <t xml:space="preserve">Radiologia </t>
  </si>
  <si>
    <t>Suma godzin i ECTS Nauki podstawowe</t>
  </si>
  <si>
    <t>Suma godzin i ECTS</t>
  </si>
  <si>
    <t>B. Nauki społeczne i humanistyczne</t>
  </si>
  <si>
    <t>Standard: 420 godzin i 17 ECTS</t>
  </si>
  <si>
    <t xml:space="preserve">Psychologia </t>
  </si>
  <si>
    <t xml:space="preserve">Socjologia </t>
  </si>
  <si>
    <t>Pedagogika</t>
  </si>
  <si>
    <t>z/z/zal</t>
  </si>
  <si>
    <t>Prawo medyczne</t>
  </si>
  <si>
    <t>Zdrowie Publiczne</t>
  </si>
  <si>
    <t xml:space="preserve">Higiena z epidemiologią </t>
  </si>
  <si>
    <t>Język obcy</t>
  </si>
  <si>
    <t>Suma godzin i ECTS nauki społeczne i humanistyczne</t>
  </si>
  <si>
    <t>W grupach zajęć A i B praca własna studenta po 25% w każdej grupie zajęć (łącznie nie więcej niż 230 godzin)</t>
  </si>
  <si>
    <t>C. Nauki w zakresie podstaw opieki pielęgniarskiej</t>
  </si>
  <si>
    <t>Standard: 600 godzin i 22 ECTS bez ZP i PZ.</t>
  </si>
  <si>
    <t>Podstawy pielęgniarstwa</t>
  </si>
  <si>
    <t>Etyka zawodu pielęgniarki</t>
  </si>
  <si>
    <t>Promocja zdrowia</t>
  </si>
  <si>
    <t>Podstawowa opieka zdrowotna</t>
  </si>
  <si>
    <t>Dietetyka</t>
  </si>
  <si>
    <t>e/zal/z</t>
  </si>
  <si>
    <t xml:space="preserve">Organizacja pracy pielęgniarskiej </t>
  </si>
  <si>
    <t>Organizacja pracy pielęgniarskiej</t>
  </si>
  <si>
    <t xml:space="preserve">Badania fizykalne </t>
  </si>
  <si>
    <t xml:space="preserve">Zakażenia szpitalne </t>
  </si>
  <si>
    <t>z</t>
  </si>
  <si>
    <t xml:space="preserve"> System informacji w ochronie zdrowia</t>
  </si>
  <si>
    <t>System informacji w ochronie zdrowia</t>
  </si>
  <si>
    <t>Zajęcia fakultatywne do wyboru: Język migowy lub Współpraca w zespołach opieki zdrowotnej</t>
  </si>
  <si>
    <r>
      <t xml:space="preserve">Zajęcia fakultatywne do wyboru: Język migowy lub </t>
    </r>
    <r>
      <rPr>
        <sz val="12"/>
        <color indexed="10"/>
        <rFont val="Times New Roman"/>
        <family val="1"/>
        <charset val="238"/>
      </rPr>
      <t>współpraca w zespołach opieki zdrowotnej</t>
    </r>
  </si>
  <si>
    <t>Suma godzin i ECTS Nauki w zakresie podstaw opieki pielęgniarskiej</t>
  </si>
  <si>
    <t>Godziny i pkt ECTS bez ZP i PZ</t>
  </si>
  <si>
    <t>D. Nauki w zakresie opieki specjalistycznej</t>
  </si>
  <si>
    <t>Standard: 900 godzin i 34 ECTS bez ZP i PZ.</t>
  </si>
  <si>
    <t>Choroby wewnętrzne i pielęgniarstwo internistyczne</t>
  </si>
  <si>
    <t>Pediatria i pielęgniarstwo pediatryczne</t>
  </si>
  <si>
    <t>Chirurgia i pielęgniarstwo chirurgiczne</t>
  </si>
  <si>
    <t>Położnictwo, ginekologia i pielęgniarstwo położniczo-ginekologiczne</t>
  </si>
  <si>
    <t>Psychiatria i pielęgniarstwo psychiatryczne</t>
  </si>
  <si>
    <t>Anestezjologia i pielęgniarstwo w zagrożeniu życia</t>
  </si>
  <si>
    <t>Pielęgniarstwo w opiece długoterminowej</t>
  </si>
  <si>
    <t>Neurologia i pielęgniarstwo neurologiczne</t>
  </si>
  <si>
    <t>Geriatria i pielęgniarstwo geriatryczne</t>
  </si>
  <si>
    <t>Opieka paliatywna</t>
  </si>
  <si>
    <t>Podstawy rehabilitacji</t>
  </si>
  <si>
    <t>Podstawy ratownictwa medycznego</t>
  </si>
  <si>
    <t>Badania naukowe w pielęgniarstwie</t>
  </si>
  <si>
    <t>Seminarium dyplomowe</t>
  </si>
  <si>
    <t>zal/z</t>
  </si>
  <si>
    <t>Przygotowanie pracy dyplomowej i przygotowanie do egzaminu dyplomowego</t>
  </si>
  <si>
    <t>Suma godzin i ECTS Nauki w zakresie opieki specjalistycznej</t>
  </si>
  <si>
    <t xml:space="preserve">W grupach zajęć C i D praca własna studenta po 35% w każdej grupie zajęć (łącznie nie więcej niż 525 godzin) </t>
  </si>
  <si>
    <t>Godziny i pkt ECTS  wszystkie grupy zajęć razem</t>
  </si>
  <si>
    <t>Suma</t>
  </si>
  <si>
    <t xml:space="preserve">Ogólna suma,  bez 60 godzin zajęć z wychowania fizycznego </t>
  </si>
  <si>
    <t>Forma zaliczenia zp - zaliczenie na ocenę
Forma zaliczenia pz - zaliczenie bez oceny</t>
  </si>
  <si>
    <r>
      <rPr>
        <b/>
        <sz val="12"/>
        <color rgb="FFFF0000"/>
        <rFont val="Times New Roman"/>
        <family val="1"/>
        <charset val="238"/>
      </rPr>
      <t>Wychowanie fizyczne - 60 godzin obowiązkowe</t>
    </r>
    <r>
      <rPr>
        <sz val="12"/>
        <color rgb="FFFF0000"/>
        <rFont val="Times New Roman"/>
        <family val="1"/>
        <charset val="238"/>
      </rPr>
      <t xml:space="preserve"> dla studiów stacjonarnych wg Rozporzadzenia Ministra Nauki i Szkolnictwa Wyższego z dnia 26 lipca 2019 r. w sprawie standardów kształcenia do wykonywania zawodu lekarza, lekarza dentysty, farmaceuty, pielęgniarki, położnej, diagnosty laboratoryjnego, fizjoterapeuty i ratownika medycznego</t>
    </r>
  </si>
  <si>
    <t>Legenda:</t>
  </si>
  <si>
    <t>W -wykład</t>
  </si>
  <si>
    <t>Ćw -ćwiczenia</t>
  </si>
  <si>
    <t>ECTS zajęcia praktyczne</t>
  </si>
  <si>
    <t>Ćws -ćwiczenia symulacyjne</t>
  </si>
  <si>
    <t>e-L -e-learning</t>
  </si>
  <si>
    <t>ZP -zajęcia praktyczne</t>
  </si>
  <si>
    <t>PZ -praktyka zawodowa</t>
  </si>
  <si>
    <t>b -BUNA (praca bez udziału nauczyciela, praca własna studenta)</t>
  </si>
  <si>
    <t>E -ECTS</t>
  </si>
  <si>
    <t>Forma zaliczenia przedmiotu:</t>
  </si>
  <si>
    <t>E -egzamin</t>
  </si>
  <si>
    <t>Z -zaliczenie z oceną</t>
  </si>
  <si>
    <t>Zal -zaliczenie bez oceny</t>
  </si>
  <si>
    <t>Forma zaliczenia zp - zaliczenie na ocenę</t>
  </si>
  <si>
    <t>Forma zaliczenia pz - zaliczenie bez oceny</t>
  </si>
  <si>
    <t>Rok akademicki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</si>
</sst>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E90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3">
    <xf numFmtId="0" fontId="0" fillId="0" borderId="0" xfId="0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left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left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4" fillId="8" borderId="41" xfId="0" applyFont="1" applyFill="1" applyBorder="1" applyAlignment="1">
      <alignment horizontal="center"/>
    </xf>
    <xf numFmtId="0" fontId="4" fillId="8" borderId="43" xfId="0" applyFont="1" applyFill="1" applyBorder="1" applyAlignment="1">
      <alignment horizontal="center"/>
    </xf>
    <xf numFmtId="0" fontId="4" fillId="8" borderId="44" xfId="0" applyFont="1" applyFill="1" applyBorder="1" applyAlignment="1">
      <alignment horizontal="center"/>
    </xf>
    <xf numFmtId="0" fontId="4" fillId="8" borderId="45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7" fillId="8" borderId="46" xfId="0" applyFont="1" applyFill="1" applyBorder="1" applyAlignment="1">
      <alignment horizontal="left" vertical="center" wrapText="1"/>
    </xf>
    <xf numFmtId="0" fontId="7" fillId="8" borderId="47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/>
    </xf>
    <xf numFmtId="0" fontId="4" fillId="8" borderId="35" xfId="0" applyFont="1" applyFill="1" applyBorder="1" applyAlignment="1">
      <alignment horizontal="center"/>
    </xf>
    <xf numFmtId="0" fontId="4" fillId="8" borderId="47" xfId="0" applyFont="1" applyFill="1" applyBorder="1" applyAlignment="1">
      <alignment horizontal="center"/>
    </xf>
    <xf numFmtId="0" fontId="4" fillId="8" borderId="37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left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39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left" vertical="center" wrapText="1"/>
    </xf>
    <xf numFmtId="0" fontId="3" fillId="7" borderId="26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51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/>
    </xf>
    <xf numFmtId="0" fontId="4" fillId="7" borderId="5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left" vertical="center" wrapText="1"/>
    </xf>
    <xf numFmtId="164" fontId="10" fillId="0" borderId="53" xfId="1" applyNumberFormat="1" applyFont="1" applyFill="1" applyBorder="1" applyAlignment="1">
      <alignment horizontal="center" vertical="center" wrapText="1"/>
    </xf>
    <xf numFmtId="164" fontId="10" fillId="0" borderId="53" xfId="0" applyNumberFormat="1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/>
    </xf>
    <xf numFmtId="0" fontId="7" fillId="8" borderId="54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left" vertical="center" wrapText="1"/>
    </xf>
    <xf numFmtId="0" fontId="4" fillId="8" borderId="54" xfId="0" applyFont="1" applyFill="1" applyBorder="1" applyAlignment="1">
      <alignment horizontal="center"/>
    </xf>
    <xf numFmtId="0" fontId="4" fillId="8" borderId="53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left" vertical="center" wrapText="1"/>
    </xf>
    <xf numFmtId="164" fontId="10" fillId="0" borderId="55" xfId="0" applyNumberFormat="1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left" vertical="center" wrapText="1"/>
    </xf>
    <xf numFmtId="0" fontId="4" fillId="8" borderId="30" xfId="0" applyFont="1" applyFill="1" applyBorder="1" applyAlignment="1">
      <alignment horizontal="center"/>
    </xf>
    <xf numFmtId="0" fontId="4" fillId="8" borderId="55" xfId="0" applyFont="1" applyFill="1" applyBorder="1" applyAlignment="1">
      <alignment horizontal="center"/>
    </xf>
    <xf numFmtId="0" fontId="7" fillId="10" borderId="44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center" vertical="center"/>
    </xf>
    <xf numFmtId="0" fontId="7" fillId="10" borderId="4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10" borderId="3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 wrapText="1"/>
    </xf>
    <xf numFmtId="0" fontId="7" fillId="8" borderId="5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8" borderId="50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8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left" vertical="center" wrapText="1"/>
    </xf>
    <xf numFmtId="0" fontId="7" fillId="8" borderId="58" xfId="0" applyFont="1" applyFill="1" applyBorder="1" applyAlignment="1">
      <alignment horizontal="center" vertical="center"/>
    </xf>
    <xf numFmtId="0" fontId="4" fillId="8" borderId="56" xfId="0" applyFont="1" applyFill="1" applyBorder="1" applyAlignment="1">
      <alignment horizontal="center"/>
    </xf>
    <xf numFmtId="0" fontId="4" fillId="8" borderId="48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right" vertical="center" wrapText="1"/>
    </xf>
    <xf numFmtId="164" fontId="10" fillId="11" borderId="53" xfId="1" applyNumberFormat="1" applyFont="1" applyFill="1" applyBorder="1" applyAlignment="1">
      <alignment horizontal="center" vertical="center" wrapText="1"/>
    </xf>
    <xf numFmtId="164" fontId="10" fillId="11" borderId="55" xfId="0" applyNumberFormat="1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center" vertical="center"/>
    </xf>
    <xf numFmtId="0" fontId="11" fillId="11" borderId="30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3" fillId="9" borderId="59" xfId="0" applyFont="1" applyFill="1" applyBorder="1" applyAlignment="1">
      <alignment horizontal="center" vertical="center"/>
    </xf>
    <xf numFmtId="0" fontId="3" fillId="9" borderId="60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right" vertical="center" wrapText="1"/>
    </xf>
    <xf numFmtId="164" fontId="10" fillId="3" borderId="53" xfId="1" applyNumberFormat="1" applyFont="1" applyFill="1" applyBorder="1" applyAlignment="1">
      <alignment horizontal="center" vertical="center" wrapText="1"/>
    </xf>
    <xf numFmtId="164" fontId="10" fillId="3" borderId="55" xfId="0" applyNumberFormat="1" applyFont="1" applyFill="1" applyBorder="1" applyAlignment="1">
      <alignment horizontal="center" vertical="center" wrapText="1"/>
    </xf>
    <xf numFmtId="0" fontId="3" fillId="12" borderId="30" xfId="0" applyFont="1" applyFill="1" applyBorder="1" applyAlignment="1">
      <alignment horizontal="center" vertical="center"/>
    </xf>
    <xf numFmtId="0" fontId="7" fillId="12" borderId="30" xfId="0" applyFont="1" applyFill="1" applyBorder="1" applyAlignment="1">
      <alignment horizontal="right" vertical="center" wrapText="1"/>
    </xf>
    <xf numFmtId="0" fontId="3" fillId="12" borderId="15" xfId="0" applyFont="1" applyFill="1" applyBorder="1" applyAlignment="1">
      <alignment horizontal="center" vertical="center"/>
    </xf>
    <xf numFmtId="164" fontId="12" fillId="12" borderId="15" xfId="0" applyNumberFormat="1" applyFont="1" applyFill="1" applyBorder="1" applyAlignment="1">
      <alignment horizontal="center" vertical="center"/>
    </xf>
    <xf numFmtId="0" fontId="3" fillId="12" borderId="61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164" fontId="10" fillId="13" borderId="53" xfId="1" applyNumberFormat="1" applyFont="1" applyFill="1" applyBorder="1" applyAlignment="1">
      <alignment horizontal="center" vertical="center" wrapText="1"/>
    </xf>
    <xf numFmtId="164" fontId="10" fillId="13" borderId="55" xfId="0" applyNumberFormat="1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61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left" vertical="center" wrapText="1"/>
    </xf>
    <xf numFmtId="0" fontId="10" fillId="8" borderId="64" xfId="0" applyFont="1" applyFill="1" applyBorder="1" applyAlignment="1">
      <alignment horizontal="left" vertical="center" wrapText="1"/>
    </xf>
    <xf numFmtId="0" fontId="7" fillId="8" borderId="64" xfId="0" applyFont="1" applyFill="1" applyBorder="1" applyAlignment="1">
      <alignment horizontal="left" vertical="center" wrapText="1"/>
    </xf>
    <xf numFmtId="0" fontId="7" fillId="4" borderId="44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65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left" vertical="center" wrapText="1"/>
    </xf>
    <xf numFmtId="0" fontId="7" fillId="8" borderId="21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/>
    </xf>
    <xf numFmtId="0" fontId="4" fillId="8" borderId="66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right" vertical="center" wrapText="1"/>
    </xf>
    <xf numFmtId="0" fontId="7" fillId="10" borderId="3" xfId="0" applyFont="1" applyFill="1" applyBorder="1" applyAlignment="1">
      <alignment vertical="center" wrapText="1"/>
    </xf>
    <xf numFmtId="164" fontId="8" fillId="3" borderId="53" xfId="1" applyNumberFormat="1" applyFont="1" applyFill="1" applyBorder="1" applyAlignment="1">
      <alignment horizontal="center" vertical="center" wrapText="1"/>
    </xf>
    <xf numFmtId="164" fontId="8" fillId="3" borderId="55" xfId="0" applyNumberFormat="1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11" fillId="12" borderId="30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164" fontId="12" fillId="12" borderId="30" xfId="0" applyNumberFormat="1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0" fontId="7" fillId="7" borderId="59" xfId="0" applyFont="1" applyFill="1" applyBorder="1" applyAlignment="1">
      <alignment horizontal="center" vertical="center"/>
    </xf>
    <xf numFmtId="0" fontId="7" fillId="7" borderId="60" xfId="0" applyFont="1" applyFill="1" applyBorder="1" applyAlignment="1">
      <alignment horizontal="center" vertical="center"/>
    </xf>
    <xf numFmtId="0" fontId="7" fillId="7" borderId="67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/>
    </xf>
    <xf numFmtId="0" fontId="2" fillId="7" borderId="63" xfId="0" applyFont="1" applyFill="1" applyBorder="1" applyAlignment="1">
      <alignment horizontal="center"/>
    </xf>
    <xf numFmtId="0" fontId="7" fillId="8" borderId="43" xfId="0" applyFont="1" applyFill="1" applyBorder="1" applyAlignment="1">
      <alignment horizontal="left" vertical="center" wrapText="1"/>
    </xf>
    <xf numFmtId="0" fontId="7" fillId="4" borderId="41" xfId="0" applyFont="1" applyFill="1" applyBorder="1" applyAlignment="1">
      <alignment horizontal="center" vertical="center"/>
    </xf>
    <xf numFmtId="0" fontId="7" fillId="14" borderId="30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8" borderId="69" xfId="0" applyFont="1" applyFill="1" applyBorder="1" applyAlignment="1">
      <alignment horizontal="center" vertical="center"/>
    </xf>
    <xf numFmtId="0" fontId="7" fillId="8" borderId="68" xfId="0" applyFont="1" applyFill="1" applyBorder="1" applyAlignment="1">
      <alignment horizontal="center" vertical="center"/>
    </xf>
    <xf numFmtId="0" fontId="10" fillId="8" borderId="43" xfId="0" applyFont="1" applyFill="1" applyBorder="1" applyAlignment="1">
      <alignment horizontal="left" vertical="center" wrapText="1"/>
    </xf>
    <xf numFmtId="0" fontId="7" fillId="8" borderId="41" xfId="0" applyFont="1" applyFill="1" applyBorder="1" applyAlignment="1">
      <alignment horizontal="center"/>
    </xf>
    <xf numFmtId="0" fontId="7" fillId="8" borderId="68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left" vertical="center" wrapText="1"/>
    </xf>
    <xf numFmtId="0" fontId="7" fillId="4" borderId="54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left" vertical="center" wrapText="1"/>
    </xf>
    <xf numFmtId="0" fontId="7" fillId="8" borderId="54" xfId="0" applyFont="1" applyFill="1" applyBorder="1" applyAlignment="1">
      <alignment horizontal="center"/>
    </xf>
    <xf numFmtId="0" fontId="7" fillId="8" borderId="53" xfId="0" applyFont="1" applyFill="1" applyBorder="1" applyAlignment="1">
      <alignment horizontal="center"/>
    </xf>
    <xf numFmtId="0" fontId="7" fillId="8" borderId="55" xfId="0" applyFont="1" applyFill="1" applyBorder="1" applyAlignment="1">
      <alignment horizontal="left" vertical="center" wrapText="1"/>
    </xf>
    <xf numFmtId="0" fontId="10" fillId="8" borderId="55" xfId="0" applyFont="1" applyFill="1" applyBorder="1" applyAlignment="1">
      <alignment horizontal="left" vertical="center" wrapText="1"/>
    </xf>
    <xf numFmtId="0" fontId="7" fillId="8" borderId="30" xfId="0" applyFont="1" applyFill="1" applyBorder="1" applyAlignment="1">
      <alignment horizontal="center"/>
    </xf>
    <xf numFmtId="0" fontId="7" fillId="8" borderId="55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8" borderId="55" xfId="0" applyFont="1" applyFill="1" applyBorder="1" applyAlignment="1">
      <alignment horizontal="left" vertical="center" wrapText="1"/>
    </xf>
    <xf numFmtId="0" fontId="7" fillId="8" borderId="48" xfId="0" applyFont="1" applyFill="1" applyBorder="1" applyAlignment="1">
      <alignment horizontal="left" vertical="center" wrapText="1"/>
    </xf>
    <xf numFmtId="0" fontId="10" fillId="8" borderId="48" xfId="0" applyFont="1" applyFill="1" applyBorder="1" applyAlignment="1">
      <alignment horizontal="left" vertical="center" wrapText="1"/>
    </xf>
    <xf numFmtId="0" fontId="7" fillId="8" borderId="56" xfId="0" applyFont="1" applyFill="1" applyBorder="1" applyAlignment="1">
      <alignment horizontal="center"/>
    </xf>
    <xf numFmtId="0" fontId="7" fillId="8" borderId="48" xfId="0" applyFont="1" applyFill="1" applyBorder="1" applyAlignment="1">
      <alignment horizontal="center"/>
    </xf>
    <xf numFmtId="0" fontId="4" fillId="8" borderId="58" xfId="0" applyFont="1" applyFill="1" applyBorder="1" applyAlignment="1">
      <alignment horizontal="center"/>
    </xf>
    <xf numFmtId="0" fontId="4" fillId="8" borderId="57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3" fillId="9" borderId="31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61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0" fontId="2" fillId="0" borderId="16" xfId="0" applyFont="1" applyFill="1" applyBorder="1" applyAlignment="1"/>
    <xf numFmtId="0" fontId="2" fillId="0" borderId="0" xfId="0" applyFont="1" applyFill="1" applyBorder="1" applyAlignment="1"/>
    <xf numFmtId="0" fontId="8" fillId="12" borderId="30" xfId="0" applyFont="1" applyFill="1" applyBorder="1" applyAlignment="1">
      <alignment vertical="center" wrapText="1"/>
    </xf>
    <xf numFmtId="0" fontId="3" fillId="14" borderId="30" xfId="0" applyFont="1" applyFill="1" applyBorder="1" applyAlignment="1">
      <alignment horizontal="center" vertical="center" wrapText="1"/>
    </xf>
    <xf numFmtId="0" fontId="11" fillId="12" borderId="54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164" fontId="12" fillId="12" borderId="16" xfId="0" applyNumberFormat="1" applyFont="1" applyFill="1" applyBorder="1" applyAlignment="1">
      <alignment horizontal="center" vertical="center"/>
    </xf>
    <xf numFmtId="0" fontId="3" fillId="12" borderId="25" xfId="0" applyFont="1" applyFill="1" applyBorder="1" applyAlignment="1">
      <alignment vertical="center"/>
    </xf>
    <xf numFmtId="0" fontId="3" fillId="12" borderId="51" xfId="0" applyFont="1" applyFill="1" applyBorder="1" applyAlignment="1">
      <alignment vertical="center"/>
    </xf>
    <xf numFmtId="0" fontId="3" fillId="12" borderId="70" xfId="0" applyFont="1" applyFill="1" applyBorder="1" applyAlignment="1">
      <alignment vertical="center"/>
    </xf>
    <xf numFmtId="0" fontId="7" fillId="13" borderId="5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5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left" vertical="center" wrapText="1"/>
    </xf>
    <xf numFmtId="0" fontId="7" fillId="14" borderId="44" xfId="0" applyFont="1" applyFill="1" applyBorder="1" applyAlignment="1">
      <alignment horizontal="center" vertical="center"/>
    </xf>
    <xf numFmtId="0" fontId="7" fillId="14" borderId="45" xfId="0" applyFont="1" applyFill="1" applyBorder="1" applyAlignment="1">
      <alignment horizontal="center" vertical="center"/>
    </xf>
    <xf numFmtId="0" fontId="7" fillId="8" borderId="53" xfId="0" applyFont="1" applyFill="1" applyBorder="1" applyAlignment="1">
      <alignment horizontal="left" vertical="center" wrapText="1"/>
    </xf>
    <xf numFmtId="0" fontId="10" fillId="8" borderId="53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4" fillId="8" borderId="69" xfId="0" applyFont="1" applyFill="1" applyBorder="1" applyAlignment="1">
      <alignment horizontal="center"/>
    </xf>
    <xf numFmtId="0" fontId="4" fillId="8" borderId="68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4" fillId="8" borderId="44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164" fontId="10" fillId="11" borderId="30" xfId="0" applyNumberFormat="1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/>
    </xf>
    <xf numFmtId="0" fontId="7" fillId="11" borderId="71" xfId="0" applyFont="1" applyFill="1" applyBorder="1" applyAlignment="1">
      <alignment horizontal="center" vertical="center"/>
    </xf>
    <xf numFmtId="0" fontId="7" fillId="10" borderId="55" xfId="0" applyFont="1" applyFill="1" applyBorder="1" applyAlignment="1">
      <alignment horizontal="center" vertical="center" wrapText="1"/>
    </xf>
    <xf numFmtId="164" fontId="8" fillId="3" borderId="30" xfId="1" applyNumberFormat="1" applyFont="1" applyFill="1" applyBorder="1" applyAlignment="1">
      <alignment horizontal="center" vertical="center" wrapText="1"/>
    </xf>
    <xf numFmtId="164" fontId="8" fillId="3" borderId="30" xfId="0" applyNumberFormat="1" applyFont="1" applyFill="1" applyBorder="1" applyAlignment="1">
      <alignment horizontal="center" vertical="center" wrapText="1"/>
    </xf>
    <xf numFmtId="0" fontId="3" fillId="12" borderId="39" xfId="0" applyFont="1" applyFill="1" applyBorder="1" applyAlignment="1">
      <alignment horizontal="center" vertical="center"/>
    </xf>
    <xf numFmtId="0" fontId="7" fillId="12" borderId="55" xfId="0" applyFont="1" applyFill="1" applyBorder="1" applyAlignment="1">
      <alignment horizontal="right" vertical="center" wrapText="1"/>
    </xf>
    <xf numFmtId="164" fontId="10" fillId="3" borderId="30" xfId="1" applyNumberFormat="1" applyFont="1" applyFill="1" applyBorder="1" applyAlignment="1">
      <alignment horizontal="center" vertical="center" wrapText="1"/>
    </xf>
    <xf numFmtId="164" fontId="10" fillId="3" borderId="30" xfId="0" applyNumberFormat="1" applyFont="1" applyFill="1" applyBorder="1" applyAlignment="1">
      <alignment horizontal="center" vertical="center" wrapText="1"/>
    </xf>
    <xf numFmtId="0" fontId="11" fillId="12" borderId="30" xfId="0" applyFont="1" applyFill="1" applyBorder="1" applyAlignment="1">
      <alignment horizontal="center" vertical="center" wrapText="1"/>
    </xf>
    <xf numFmtId="0" fontId="3" fillId="12" borderId="30" xfId="0" applyFont="1" applyFill="1" applyBorder="1" applyAlignment="1">
      <alignment horizontal="right" vertical="center" wrapText="1"/>
    </xf>
    <xf numFmtId="0" fontId="3" fillId="15" borderId="14" xfId="0" applyFont="1" applyFill="1" applyBorder="1" applyAlignment="1">
      <alignment horizontal="right" vertical="center" wrapText="1"/>
    </xf>
    <xf numFmtId="164" fontId="7" fillId="15" borderId="53" xfId="1" applyNumberFormat="1" applyFont="1" applyFill="1" applyBorder="1" applyAlignment="1">
      <alignment horizontal="center" vertical="center" wrapText="1"/>
    </xf>
    <xf numFmtId="164" fontId="7" fillId="15" borderId="12" xfId="0" applyNumberFormat="1" applyFont="1" applyFill="1" applyBorder="1" applyAlignment="1">
      <alignment horizontal="center" vertical="center" wrapText="1"/>
    </xf>
    <xf numFmtId="0" fontId="3" fillId="15" borderId="26" xfId="0" applyFont="1" applyFill="1" applyBorder="1" applyAlignment="1">
      <alignment horizontal="center" vertical="center"/>
    </xf>
    <xf numFmtId="0" fontId="3" fillId="15" borderId="31" xfId="0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5" borderId="60" xfId="0" applyFont="1" applyFill="1" applyBorder="1" applyAlignment="1">
      <alignment horizontal="center" vertical="center"/>
    </xf>
    <xf numFmtId="0" fontId="7" fillId="15" borderId="67" xfId="0" applyFont="1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/>
    </xf>
    <xf numFmtId="0" fontId="7" fillId="15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4" fillId="15" borderId="72" xfId="0" applyFont="1" applyFill="1" applyBorder="1" applyAlignment="1">
      <alignment horizontal="center"/>
    </xf>
    <xf numFmtId="0" fontId="4" fillId="15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15" borderId="14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7" borderId="55" xfId="0" applyFont="1" applyFill="1" applyBorder="1" applyAlignment="1">
      <alignment horizontal="center" vertical="center"/>
    </xf>
    <xf numFmtId="0" fontId="8" fillId="7" borderId="62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13" fillId="10" borderId="3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70" xfId="0" applyFont="1" applyFill="1" applyBorder="1" applyAlignment="1">
      <alignment horizontal="left" wrapText="1"/>
    </xf>
    <xf numFmtId="0" fontId="4" fillId="10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6" borderId="10" xfId="0" applyFont="1" applyFill="1" applyBorder="1" applyAlignment="1">
      <alignment horizontal="center" vertical="center" textRotation="90" wrapText="1"/>
    </xf>
    <xf numFmtId="0" fontId="3" fillId="6" borderId="18" xfId="0" applyFont="1" applyFill="1" applyBorder="1" applyAlignment="1">
      <alignment horizontal="center" vertical="center" textRotation="90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/>
    </xf>
    <xf numFmtId="0" fontId="8" fillId="7" borderId="49" xfId="0" applyFont="1" applyFill="1" applyBorder="1" applyAlignment="1">
      <alignment horizontal="center" vertical="center"/>
    </xf>
    <xf numFmtId="0" fontId="8" fillId="7" borderId="50" xfId="0" applyFont="1" applyFill="1" applyBorder="1" applyAlignment="1">
      <alignment horizontal="center" vertical="center"/>
    </xf>
    <xf numFmtId="0" fontId="8" fillId="7" borderId="55" xfId="0" applyFont="1" applyFill="1" applyBorder="1" applyAlignment="1">
      <alignment horizontal="center" vertical="center" wrapText="1"/>
    </xf>
    <xf numFmtId="0" fontId="8" fillId="7" borderId="62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C83"/>
  <sheetViews>
    <sheetView tabSelected="1" zoomScale="70" zoomScaleNormal="70" workbookViewId="0">
      <pane xSplit="1" ySplit="7" topLeftCell="E44" activePane="bottomRight" state="frozen"/>
      <selection pane="topRight" activeCell="B1" sqref="B1"/>
      <selection pane="bottomLeft" activeCell="A8" sqref="A8"/>
      <selection pane="bottomRight" activeCell="AH67" sqref="AH67"/>
    </sheetView>
  </sheetViews>
  <sheetFormatPr defaultRowHeight="18.75" x14ac:dyDescent="0.3"/>
  <cols>
    <col min="1" max="1" width="64.7109375" style="311" customWidth="1"/>
    <col min="2" max="2" width="9.7109375" style="308" customWidth="1"/>
    <col min="3" max="3" width="11.28515625" style="308" customWidth="1"/>
    <col min="4" max="4" width="11.140625" style="3" customWidth="1"/>
    <col min="5" max="5" width="10.42578125" style="3" customWidth="1"/>
    <col min="6" max="6" width="12.7109375" style="3" customWidth="1"/>
    <col min="7" max="7" width="6.42578125" style="3" customWidth="1"/>
    <col min="8" max="8" width="7" style="3" customWidth="1"/>
    <col min="9" max="9" width="8.140625" style="3" customWidth="1"/>
    <col min="10" max="13" width="5.7109375" style="3" customWidth="1"/>
    <col min="14" max="14" width="5.85546875" style="3" bestFit="1" customWidth="1"/>
    <col min="15" max="15" width="7" style="3" customWidth="1"/>
    <col min="16" max="16" width="5.85546875" style="3" bestFit="1" customWidth="1"/>
    <col min="17" max="17" width="8.140625" style="3" bestFit="1" customWidth="1"/>
    <col min="18" max="18" width="6" style="3" customWidth="1"/>
    <col min="19" max="19" width="4.7109375" style="3" bestFit="1" customWidth="1"/>
    <col min="20" max="20" width="5.7109375" style="3" customWidth="1"/>
    <col min="21" max="21" width="8.140625" style="3" customWidth="1"/>
    <col min="22" max="22" width="6.7109375" style="3" customWidth="1"/>
    <col min="23" max="23" width="5.85546875" style="3" bestFit="1" customWidth="1"/>
    <col min="24" max="24" width="4.7109375" style="3" bestFit="1" customWidth="1"/>
    <col min="25" max="25" width="5.85546875" style="3" bestFit="1" customWidth="1"/>
    <col min="26" max="26" width="7.140625" style="3" bestFit="1" customWidth="1"/>
    <col min="27" max="27" width="4.85546875" style="3" customWidth="1"/>
    <col min="28" max="28" width="4.7109375" style="3" bestFit="1" customWidth="1"/>
    <col min="29" max="29" width="4.28515625" style="3" bestFit="1" customWidth="1"/>
    <col min="30" max="30" width="5.42578125" style="3" bestFit="1" customWidth="1"/>
    <col min="31" max="31" width="3.5703125" style="3" bestFit="1" customWidth="1"/>
    <col min="32" max="32" width="5.42578125" style="3" bestFit="1" customWidth="1"/>
    <col min="33" max="33" width="5.85546875" style="3" bestFit="1" customWidth="1"/>
    <col min="34" max="34" width="7" style="3" customWidth="1"/>
    <col min="35" max="36" width="5.85546875" style="3" bestFit="1" customWidth="1"/>
    <col min="37" max="37" width="5.85546875" style="3" customWidth="1"/>
    <col min="38" max="38" width="5.85546875" style="3" bestFit="1" customWidth="1"/>
    <col min="39" max="39" width="4.28515625" style="3" bestFit="1" customWidth="1"/>
    <col min="40" max="40" width="4.7109375" style="3" bestFit="1" customWidth="1"/>
    <col min="41" max="41" width="5.85546875" style="3" bestFit="1" customWidth="1"/>
    <col min="42" max="42" width="5.42578125" style="3" bestFit="1" customWidth="1"/>
    <col min="43" max="43" width="5.85546875" style="3" bestFit="1" customWidth="1"/>
    <col min="44" max="44" width="5.42578125" style="3" bestFit="1" customWidth="1"/>
    <col min="45" max="51" width="5.85546875" style="3" bestFit="1" customWidth="1"/>
    <col min="52" max="52" width="4.7109375" style="3" bestFit="1" customWidth="1"/>
    <col min="53" max="53" width="5.85546875" style="3" bestFit="1" customWidth="1"/>
    <col min="54" max="54" width="5.42578125" style="3" bestFit="1" customWidth="1"/>
    <col min="55" max="55" width="5.85546875" style="3" bestFit="1" customWidth="1"/>
    <col min="56" max="56" width="5.42578125" style="3" bestFit="1" customWidth="1"/>
    <col min="57" max="57" width="64.5703125" style="311" customWidth="1"/>
    <col min="58" max="58" width="5.85546875" style="3" bestFit="1" customWidth="1"/>
    <col min="59" max="59" width="6.5703125" style="3" customWidth="1"/>
    <col min="60" max="60" width="6.7109375" style="3" customWidth="1"/>
    <col min="61" max="61" width="4.5703125" style="3" bestFit="1" customWidth="1"/>
    <col min="62" max="63" width="5.85546875" style="3" bestFit="1" customWidth="1"/>
    <col min="64" max="64" width="4.28515625" style="3" bestFit="1" customWidth="1"/>
    <col min="65" max="65" width="5.42578125" style="3" customWidth="1"/>
    <col min="66" max="66" width="5.85546875" style="3" bestFit="1" customWidth="1"/>
    <col min="67" max="67" width="5.42578125" style="3" bestFit="1" customWidth="1"/>
    <col min="68" max="68" width="5.85546875" style="3" bestFit="1" customWidth="1"/>
    <col min="69" max="69" width="5.42578125" style="3" bestFit="1" customWidth="1"/>
    <col min="70" max="72" width="5.85546875" style="3" bestFit="1" customWidth="1"/>
    <col min="73" max="73" width="4.7109375" style="3" bestFit="1" customWidth="1"/>
    <col min="74" max="75" width="5.85546875" style="3" bestFit="1" customWidth="1"/>
    <col min="76" max="77" width="5.85546875" style="3" customWidth="1"/>
    <col min="78" max="82" width="5.85546875" style="3" bestFit="1" customWidth="1"/>
    <col min="83" max="83" width="5.42578125" style="3" bestFit="1" customWidth="1"/>
    <col min="84" max="85" width="5.85546875" style="3" bestFit="1" customWidth="1"/>
    <col min="86" max="86" width="4.7109375" style="3" bestFit="1" customWidth="1"/>
    <col min="87" max="87" width="5.85546875" style="3" bestFit="1" customWidth="1"/>
    <col min="88" max="88" width="4.28515625" style="3" bestFit="1" customWidth="1"/>
    <col min="89" max="89" width="4.5703125" style="3" bestFit="1" customWidth="1"/>
    <col min="90" max="91" width="5.85546875" style="3" bestFit="1" customWidth="1"/>
    <col min="92" max="93" width="5.85546875" style="3" customWidth="1"/>
    <col min="94" max="95" width="5.85546875" style="3" bestFit="1" customWidth="1"/>
    <col min="96" max="97" width="4.28515625" style="3" bestFit="1" customWidth="1"/>
    <col min="98" max="98" width="5.85546875" style="3" bestFit="1" customWidth="1"/>
    <col min="99" max="99" width="5.42578125" style="3" bestFit="1" customWidth="1"/>
    <col min="100" max="100" width="5.42578125" style="3" customWidth="1"/>
    <col min="101" max="101" width="5.85546875" style="3" bestFit="1" customWidth="1"/>
    <col min="102" max="103" width="7.42578125" style="5" bestFit="1" customWidth="1"/>
    <col min="104" max="104" width="4.140625" style="5" bestFit="1" customWidth="1"/>
    <col min="105" max="16384" width="9.140625" style="5"/>
  </cols>
  <sheetData>
    <row r="1" spans="1:103" x14ac:dyDescent="0.3">
      <c r="A1" s="1" t="s">
        <v>0</v>
      </c>
      <c r="B1" s="363" t="s">
        <v>1</v>
      </c>
      <c r="C1" s="363"/>
      <c r="D1" s="365"/>
      <c r="E1" s="36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Y1" s="2"/>
      <c r="Z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 t="s">
        <v>0</v>
      </c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4"/>
      <c r="CI1" s="4"/>
      <c r="CJ1" s="4"/>
      <c r="CL1" s="2"/>
      <c r="CM1" s="2"/>
      <c r="CN1" s="2"/>
      <c r="CO1" s="2"/>
      <c r="CP1" s="2"/>
      <c r="CQ1" s="2"/>
    </row>
    <row r="2" spans="1:103" x14ac:dyDescent="0.3">
      <c r="A2" s="1" t="s">
        <v>2</v>
      </c>
      <c r="B2" s="363"/>
      <c r="C2" s="363"/>
      <c r="D2" s="365"/>
      <c r="E2" s="365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Y2" s="2"/>
      <c r="Z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1" t="s">
        <v>2</v>
      </c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4"/>
      <c r="CI2" s="4"/>
      <c r="CJ2" s="4"/>
      <c r="CL2" s="2"/>
      <c r="CM2" s="2"/>
      <c r="CN2" s="2"/>
      <c r="CO2" s="2"/>
      <c r="CP2" s="2"/>
      <c r="CQ2" s="2"/>
    </row>
    <row r="3" spans="1:103" x14ac:dyDescent="0.3">
      <c r="A3" s="1" t="s">
        <v>3</v>
      </c>
      <c r="B3" s="363"/>
      <c r="C3" s="363"/>
      <c r="D3" s="365"/>
      <c r="E3" s="36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Y3" s="2"/>
      <c r="Z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1" t="s">
        <v>3</v>
      </c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L3" s="2"/>
      <c r="CM3" s="2"/>
      <c r="CN3" s="2"/>
      <c r="CO3" s="2"/>
      <c r="CP3" s="2"/>
      <c r="CQ3" s="2"/>
    </row>
    <row r="4" spans="1:103" ht="19.5" thickBot="1" x14ac:dyDescent="0.35">
      <c r="A4" s="1" t="s">
        <v>4</v>
      </c>
      <c r="B4" s="364"/>
      <c r="C4" s="364"/>
      <c r="D4" s="366"/>
      <c r="E4" s="36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Y4" s="2"/>
      <c r="Z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1" t="s">
        <v>4</v>
      </c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L4" s="2"/>
      <c r="CM4" s="2"/>
      <c r="CN4" s="2"/>
      <c r="CO4" s="2"/>
      <c r="CP4" s="2"/>
      <c r="CQ4" s="2"/>
    </row>
    <row r="5" spans="1:103" s="7" customFormat="1" ht="16.5" thickBot="1" x14ac:dyDescent="0.3">
      <c r="A5" s="367" t="s">
        <v>5</v>
      </c>
      <c r="B5" s="369" t="s">
        <v>6</v>
      </c>
      <c r="C5" s="369" t="s">
        <v>7</v>
      </c>
      <c r="D5" s="337" t="s">
        <v>8</v>
      </c>
      <c r="E5" s="337" t="s">
        <v>9</v>
      </c>
      <c r="F5" s="337" t="s">
        <v>10</v>
      </c>
      <c r="G5" s="340" t="s">
        <v>11</v>
      </c>
      <c r="H5" s="340" t="s">
        <v>12</v>
      </c>
      <c r="I5" s="337" t="s">
        <v>13</v>
      </c>
      <c r="J5" s="343" t="s">
        <v>14</v>
      </c>
      <c r="K5" s="344"/>
      <c r="L5" s="344"/>
      <c r="M5" s="344"/>
      <c r="N5" s="344"/>
      <c r="O5" s="344"/>
      <c r="P5" s="345"/>
      <c r="Q5" s="337" t="s">
        <v>15</v>
      </c>
      <c r="R5" s="325" t="s">
        <v>16</v>
      </c>
      <c r="S5" s="326"/>
      <c r="T5" s="327"/>
      <c r="U5" s="331" t="s">
        <v>17</v>
      </c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3"/>
      <c r="AS5" s="334" t="s">
        <v>18</v>
      </c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6"/>
      <c r="BR5" s="331" t="s">
        <v>136</v>
      </c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3"/>
      <c r="CX5" s="355" t="s">
        <v>19</v>
      </c>
      <c r="CY5" s="355" t="s">
        <v>20</v>
      </c>
    </row>
    <row r="6" spans="1:103" s="7" customFormat="1" ht="16.5" thickBot="1" x14ac:dyDescent="0.3">
      <c r="A6" s="368"/>
      <c r="B6" s="370"/>
      <c r="C6" s="370"/>
      <c r="D6" s="338"/>
      <c r="E6" s="338"/>
      <c r="F6" s="338"/>
      <c r="G6" s="341"/>
      <c r="H6" s="341"/>
      <c r="I6" s="338"/>
      <c r="J6" s="346"/>
      <c r="K6" s="347"/>
      <c r="L6" s="347"/>
      <c r="M6" s="347"/>
      <c r="N6" s="347"/>
      <c r="O6" s="347"/>
      <c r="P6" s="348"/>
      <c r="Q6" s="338"/>
      <c r="R6" s="328"/>
      <c r="S6" s="329"/>
      <c r="T6" s="330"/>
      <c r="U6" s="358" t="s">
        <v>21</v>
      </c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60"/>
      <c r="AG6" s="331" t="s">
        <v>22</v>
      </c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3"/>
      <c r="AS6" s="331" t="s">
        <v>23</v>
      </c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3"/>
      <c r="BE6" s="361" t="s">
        <v>5</v>
      </c>
      <c r="BF6" s="331" t="s">
        <v>24</v>
      </c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3"/>
      <c r="BR6" s="331" t="s">
        <v>25</v>
      </c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3"/>
      <c r="CH6" s="331" t="s">
        <v>26</v>
      </c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3"/>
      <c r="CX6" s="356"/>
      <c r="CY6" s="356"/>
    </row>
    <row r="7" spans="1:103" s="7" customFormat="1" ht="32.25" thickBot="1" x14ac:dyDescent="0.3">
      <c r="A7" s="362"/>
      <c r="B7" s="371"/>
      <c r="C7" s="372"/>
      <c r="D7" s="339"/>
      <c r="E7" s="339"/>
      <c r="F7" s="339"/>
      <c r="G7" s="342"/>
      <c r="H7" s="342"/>
      <c r="I7" s="339"/>
      <c r="J7" s="8" t="s">
        <v>27</v>
      </c>
      <c r="K7" s="8" t="s">
        <v>28</v>
      </c>
      <c r="L7" s="8" t="s">
        <v>29</v>
      </c>
      <c r="M7" s="8" t="s">
        <v>30</v>
      </c>
      <c r="N7" s="9" t="s">
        <v>31</v>
      </c>
      <c r="O7" s="10" t="s">
        <v>32</v>
      </c>
      <c r="P7" s="11" t="s">
        <v>33</v>
      </c>
      <c r="Q7" s="339"/>
      <c r="R7" s="12" t="s">
        <v>34</v>
      </c>
      <c r="S7" s="13" t="s">
        <v>27</v>
      </c>
      <c r="T7" s="14" t="s">
        <v>35</v>
      </c>
      <c r="U7" s="15" t="s">
        <v>34</v>
      </c>
      <c r="V7" s="16" t="s">
        <v>36</v>
      </c>
      <c r="W7" s="16" t="s">
        <v>27</v>
      </c>
      <c r="X7" s="16" t="s">
        <v>37</v>
      </c>
      <c r="Y7" s="16" t="s">
        <v>28</v>
      </c>
      <c r="Z7" s="16" t="s">
        <v>38</v>
      </c>
      <c r="AA7" s="16" t="s">
        <v>35</v>
      </c>
      <c r="AB7" s="16" t="s">
        <v>39</v>
      </c>
      <c r="AC7" s="16" t="s">
        <v>31</v>
      </c>
      <c r="AD7" s="16" t="s">
        <v>40</v>
      </c>
      <c r="AE7" s="16" t="s">
        <v>33</v>
      </c>
      <c r="AF7" s="17" t="s">
        <v>41</v>
      </c>
      <c r="AG7" s="15" t="s">
        <v>34</v>
      </c>
      <c r="AH7" s="16" t="s">
        <v>36</v>
      </c>
      <c r="AI7" s="16" t="s">
        <v>27</v>
      </c>
      <c r="AJ7" s="16" t="s">
        <v>37</v>
      </c>
      <c r="AK7" s="16" t="s">
        <v>28</v>
      </c>
      <c r="AL7" s="16" t="s">
        <v>38</v>
      </c>
      <c r="AM7" s="16" t="s">
        <v>35</v>
      </c>
      <c r="AN7" s="16" t="s">
        <v>39</v>
      </c>
      <c r="AO7" s="16" t="s">
        <v>31</v>
      </c>
      <c r="AP7" s="16" t="s">
        <v>40</v>
      </c>
      <c r="AQ7" s="16" t="s">
        <v>33</v>
      </c>
      <c r="AR7" s="17" t="s">
        <v>41</v>
      </c>
      <c r="AS7" s="15" t="s">
        <v>34</v>
      </c>
      <c r="AT7" s="16" t="s">
        <v>36</v>
      </c>
      <c r="AU7" s="16" t="s">
        <v>27</v>
      </c>
      <c r="AV7" s="16" t="s">
        <v>37</v>
      </c>
      <c r="AW7" s="16" t="s">
        <v>28</v>
      </c>
      <c r="AX7" s="16" t="s">
        <v>38</v>
      </c>
      <c r="AY7" s="16" t="s">
        <v>35</v>
      </c>
      <c r="AZ7" s="16" t="s">
        <v>39</v>
      </c>
      <c r="BA7" s="16" t="s">
        <v>31</v>
      </c>
      <c r="BB7" s="16" t="s">
        <v>40</v>
      </c>
      <c r="BC7" s="16" t="s">
        <v>33</v>
      </c>
      <c r="BD7" s="17" t="s">
        <v>41</v>
      </c>
      <c r="BE7" s="362"/>
      <c r="BF7" s="15" t="s">
        <v>34</v>
      </c>
      <c r="BG7" s="16" t="s">
        <v>36</v>
      </c>
      <c r="BH7" s="16" t="s">
        <v>27</v>
      </c>
      <c r="BI7" s="16" t="s">
        <v>37</v>
      </c>
      <c r="BJ7" s="16" t="s">
        <v>28</v>
      </c>
      <c r="BK7" s="16" t="s">
        <v>38</v>
      </c>
      <c r="BL7" s="16" t="s">
        <v>35</v>
      </c>
      <c r="BM7" s="16" t="s">
        <v>39</v>
      </c>
      <c r="BN7" s="16" t="s">
        <v>31</v>
      </c>
      <c r="BO7" s="16" t="s">
        <v>40</v>
      </c>
      <c r="BP7" s="16" t="s">
        <v>33</v>
      </c>
      <c r="BQ7" s="17" t="s">
        <v>41</v>
      </c>
      <c r="BR7" s="15" t="s">
        <v>34</v>
      </c>
      <c r="BS7" s="16" t="s">
        <v>36</v>
      </c>
      <c r="BT7" s="16" t="s">
        <v>27</v>
      </c>
      <c r="BU7" s="16" t="s">
        <v>37</v>
      </c>
      <c r="BV7" s="16" t="s">
        <v>28</v>
      </c>
      <c r="BW7" s="16" t="s">
        <v>38</v>
      </c>
      <c r="BX7" s="16" t="s">
        <v>29</v>
      </c>
      <c r="BY7" s="16" t="s">
        <v>42</v>
      </c>
      <c r="BZ7" s="16" t="s">
        <v>30</v>
      </c>
      <c r="CA7" s="16" t="s">
        <v>43</v>
      </c>
      <c r="CB7" s="16" t="s">
        <v>35</v>
      </c>
      <c r="CC7" s="16" t="s">
        <v>39</v>
      </c>
      <c r="CD7" s="16" t="s">
        <v>31</v>
      </c>
      <c r="CE7" s="16" t="s">
        <v>40</v>
      </c>
      <c r="CF7" s="16" t="s">
        <v>33</v>
      </c>
      <c r="CG7" s="17" t="s">
        <v>41</v>
      </c>
      <c r="CH7" s="15" t="s">
        <v>34</v>
      </c>
      <c r="CI7" s="16" t="s">
        <v>36</v>
      </c>
      <c r="CJ7" s="16" t="s">
        <v>27</v>
      </c>
      <c r="CK7" s="16" t="s">
        <v>37</v>
      </c>
      <c r="CL7" s="16" t="s">
        <v>28</v>
      </c>
      <c r="CM7" s="16" t="s">
        <v>38</v>
      </c>
      <c r="CN7" s="16" t="s">
        <v>29</v>
      </c>
      <c r="CO7" s="16" t="s">
        <v>42</v>
      </c>
      <c r="CP7" s="16" t="s">
        <v>30</v>
      </c>
      <c r="CQ7" s="16" t="s">
        <v>43</v>
      </c>
      <c r="CR7" s="16" t="s">
        <v>35</v>
      </c>
      <c r="CS7" s="16" t="s">
        <v>39</v>
      </c>
      <c r="CT7" s="16" t="s">
        <v>31</v>
      </c>
      <c r="CU7" s="16" t="s">
        <v>40</v>
      </c>
      <c r="CV7" s="16" t="s">
        <v>33</v>
      </c>
      <c r="CW7" s="17" t="s">
        <v>41</v>
      </c>
      <c r="CX7" s="357"/>
      <c r="CY7" s="357"/>
    </row>
    <row r="8" spans="1:103" ht="19.5" thickBot="1" x14ac:dyDescent="0.35">
      <c r="A8" s="18" t="s">
        <v>44</v>
      </c>
      <c r="B8" s="19"/>
      <c r="C8" s="20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5"/>
      <c r="AG8" s="26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26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5"/>
      <c r="BE8" s="18" t="s">
        <v>44</v>
      </c>
      <c r="BF8" s="26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5"/>
      <c r="BR8" s="27"/>
      <c r="BS8" s="28"/>
      <c r="BT8" s="28"/>
      <c r="BU8" s="28"/>
      <c r="BV8" s="23"/>
      <c r="BW8" s="23"/>
      <c r="BX8" s="23"/>
      <c r="BY8" s="23"/>
      <c r="BZ8" s="23"/>
      <c r="CA8" s="23"/>
      <c r="CB8" s="28"/>
      <c r="CC8" s="28"/>
      <c r="CD8" s="28"/>
      <c r="CE8" s="28"/>
      <c r="CF8" s="28"/>
      <c r="CG8" s="29"/>
      <c r="CH8" s="27"/>
      <c r="CI8" s="28"/>
      <c r="CJ8" s="28"/>
      <c r="CK8" s="30"/>
      <c r="CL8" s="23"/>
      <c r="CM8" s="23"/>
      <c r="CN8" s="23"/>
      <c r="CO8" s="23"/>
      <c r="CP8" s="23"/>
      <c r="CQ8" s="23"/>
      <c r="CR8" s="30"/>
      <c r="CS8" s="30"/>
      <c r="CT8" s="30"/>
      <c r="CU8" s="30"/>
      <c r="CV8" s="30"/>
      <c r="CW8" s="31"/>
      <c r="CX8" s="32"/>
      <c r="CY8" s="33"/>
    </row>
    <row r="9" spans="1:103" s="53" customFormat="1" x14ac:dyDescent="0.3">
      <c r="A9" s="34" t="s">
        <v>45</v>
      </c>
      <c r="B9" s="35"/>
      <c r="C9" s="36"/>
      <c r="D9" s="37" t="s">
        <v>46</v>
      </c>
      <c r="E9" s="38">
        <v>60</v>
      </c>
      <c r="F9" s="39">
        <v>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0"/>
      <c r="V9" s="41"/>
      <c r="W9" s="41"/>
      <c r="X9" s="41"/>
      <c r="Y9" s="39"/>
      <c r="Z9" s="39"/>
      <c r="AA9" s="41"/>
      <c r="AB9" s="41"/>
      <c r="AC9" s="41"/>
      <c r="AD9" s="41"/>
      <c r="AE9" s="41"/>
      <c r="AF9" s="42"/>
      <c r="AG9" s="43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44"/>
      <c r="AS9" s="43"/>
      <c r="AT9" s="39"/>
      <c r="AU9" s="45">
        <v>30</v>
      </c>
      <c r="AV9" s="45">
        <v>0</v>
      </c>
      <c r="AW9" s="39"/>
      <c r="AX9" s="39"/>
      <c r="AY9" s="39"/>
      <c r="AZ9" s="39"/>
      <c r="BA9" s="39"/>
      <c r="BB9" s="39"/>
      <c r="BC9" s="39"/>
      <c r="BD9" s="44"/>
      <c r="BE9" s="46" t="s">
        <v>45</v>
      </c>
      <c r="BF9" s="47"/>
      <c r="BG9" s="45"/>
      <c r="BH9" s="45">
        <v>30</v>
      </c>
      <c r="BI9" s="45">
        <v>0</v>
      </c>
      <c r="BJ9" s="39"/>
      <c r="BK9" s="39"/>
      <c r="BL9" s="45"/>
      <c r="BM9" s="45"/>
      <c r="BN9" s="45"/>
      <c r="BO9" s="45"/>
      <c r="BP9" s="45"/>
      <c r="BQ9" s="48"/>
      <c r="BR9" s="43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44"/>
      <c r="CH9" s="43"/>
      <c r="CI9" s="39"/>
      <c r="CJ9" s="39"/>
      <c r="CK9" s="49"/>
      <c r="CL9" s="39"/>
      <c r="CM9" s="39"/>
      <c r="CN9" s="39"/>
      <c r="CO9" s="39"/>
      <c r="CP9" s="39"/>
      <c r="CQ9" s="39"/>
      <c r="CR9" s="49"/>
      <c r="CS9" s="49"/>
      <c r="CT9" s="49"/>
      <c r="CU9" s="49"/>
      <c r="CV9" s="49"/>
      <c r="CW9" s="50"/>
      <c r="CX9" s="51"/>
      <c r="CY9" s="52"/>
    </row>
    <row r="10" spans="1:103" s="69" customFormat="1" ht="19.5" thickBot="1" x14ac:dyDescent="0.35">
      <c r="A10" s="54" t="s">
        <v>47</v>
      </c>
      <c r="B10" s="35"/>
      <c r="C10" s="55"/>
      <c r="D10" s="56" t="s">
        <v>46</v>
      </c>
      <c r="E10" s="57">
        <v>4</v>
      </c>
      <c r="F10" s="58">
        <v>0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9"/>
      <c r="V10" s="60"/>
      <c r="W10" s="60"/>
      <c r="X10" s="60"/>
      <c r="Y10" s="58"/>
      <c r="Z10" s="58"/>
      <c r="AA10" s="60"/>
      <c r="AB10" s="60"/>
      <c r="AC10" s="60"/>
      <c r="AD10" s="60"/>
      <c r="AE10" s="60"/>
      <c r="AF10" s="61"/>
      <c r="AG10" s="62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63"/>
      <c r="AS10" s="62"/>
      <c r="AT10" s="58"/>
      <c r="AU10" s="64"/>
      <c r="AV10" s="64"/>
      <c r="AW10" s="58"/>
      <c r="AX10" s="58"/>
      <c r="AY10" s="58"/>
      <c r="AZ10" s="58"/>
      <c r="BA10" s="58"/>
      <c r="BB10" s="58"/>
      <c r="BC10" s="58"/>
      <c r="BD10" s="63"/>
      <c r="BE10" s="54" t="s">
        <v>47</v>
      </c>
      <c r="BF10" s="59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1"/>
      <c r="BR10" s="62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63"/>
      <c r="CH10" s="62"/>
      <c r="CI10" s="58"/>
      <c r="CJ10" s="58"/>
      <c r="CK10" s="65"/>
      <c r="CL10" s="58"/>
      <c r="CM10" s="58"/>
      <c r="CN10" s="58"/>
      <c r="CO10" s="58"/>
      <c r="CP10" s="58"/>
      <c r="CQ10" s="58"/>
      <c r="CR10" s="65"/>
      <c r="CS10" s="65"/>
      <c r="CT10" s="65"/>
      <c r="CU10" s="65"/>
      <c r="CV10" s="65"/>
      <c r="CW10" s="66"/>
      <c r="CX10" s="67"/>
      <c r="CY10" s="68"/>
    </row>
    <row r="11" spans="1:103" s="77" customFormat="1" ht="19.5" thickBot="1" x14ac:dyDescent="0.35">
      <c r="A11" s="70" t="s">
        <v>48</v>
      </c>
      <c r="B11" s="71"/>
      <c r="C11" s="72"/>
      <c r="D11" s="73">
        <f t="shared" ref="D11" si="0">SUM(D9)</f>
        <v>0</v>
      </c>
      <c r="E11" s="74">
        <f>SUM(E9)</f>
        <v>60</v>
      </c>
      <c r="F11" s="73">
        <f t="shared" ref="F11:CR11" si="1">SUM(F9)</f>
        <v>0</v>
      </c>
      <c r="G11" s="73"/>
      <c r="H11" s="73"/>
      <c r="I11" s="73"/>
      <c r="J11" s="73"/>
      <c r="K11" s="73"/>
      <c r="L11" s="73"/>
      <c r="M11" s="73"/>
      <c r="N11" s="73">
        <f t="shared" si="1"/>
        <v>0</v>
      </c>
      <c r="O11" s="73"/>
      <c r="P11" s="73">
        <f t="shared" si="1"/>
        <v>0</v>
      </c>
      <c r="Q11" s="73">
        <f t="shared" si="1"/>
        <v>0</v>
      </c>
      <c r="R11" s="73">
        <f t="shared" si="1"/>
        <v>0</v>
      </c>
      <c r="S11" s="73">
        <f t="shared" si="1"/>
        <v>0</v>
      </c>
      <c r="T11" s="73">
        <f t="shared" si="1"/>
        <v>0</v>
      </c>
      <c r="U11" s="73">
        <f t="shared" si="1"/>
        <v>0</v>
      </c>
      <c r="V11" s="73">
        <f t="shared" si="1"/>
        <v>0</v>
      </c>
      <c r="W11" s="73">
        <f t="shared" si="1"/>
        <v>0</v>
      </c>
      <c r="X11" s="73">
        <f t="shared" si="1"/>
        <v>0</v>
      </c>
      <c r="Y11" s="73">
        <f t="shared" si="1"/>
        <v>0</v>
      </c>
      <c r="Z11" s="73">
        <f t="shared" si="1"/>
        <v>0</v>
      </c>
      <c r="AA11" s="73">
        <f t="shared" si="1"/>
        <v>0</v>
      </c>
      <c r="AB11" s="73">
        <f t="shared" si="1"/>
        <v>0</v>
      </c>
      <c r="AC11" s="73">
        <f t="shared" si="1"/>
        <v>0</v>
      </c>
      <c r="AD11" s="73">
        <f t="shared" si="1"/>
        <v>0</v>
      </c>
      <c r="AE11" s="73">
        <f t="shared" si="1"/>
        <v>0</v>
      </c>
      <c r="AF11" s="73">
        <f t="shared" si="1"/>
        <v>0</v>
      </c>
      <c r="AG11" s="73">
        <f t="shared" si="1"/>
        <v>0</v>
      </c>
      <c r="AH11" s="73">
        <f t="shared" si="1"/>
        <v>0</v>
      </c>
      <c r="AI11" s="73">
        <f t="shared" si="1"/>
        <v>0</v>
      </c>
      <c r="AJ11" s="73">
        <f t="shared" si="1"/>
        <v>0</v>
      </c>
      <c r="AK11" s="73"/>
      <c r="AL11" s="73">
        <f t="shared" ref="AL11" si="2">SUM(AL9)</f>
        <v>0</v>
      </c>
      <c r="AM11" s="73">
        <f t="shared" si="1"/>
        <v>0</v>
      </c>
      <c r="AN11" s="73">
        <f t="shared" si="1"/>
        <v>0</v>
      </c>
      <c r="AO11" s="73">
        <f t="shared" si="1"/>
        <v>0</v>
      </c>
      <c r="AP11" s="73">
        <f t="shared" si="1"/>
        <v>0</v>
      </c>
      <c r="AQ11" s="73">
        <f t="shared" si="1"/>
        <v>0</v>
      </c>
      <c r="AR11" s="73">
        <f t="shared" si="1"/>
        <v>0</v>
      </c>
      <c r="AS11" s="73">
        <f t="shared" si="1"/>
        <v>0</v>
      </c>
      <c r="AT11" s="73">
        <f t="shared" si="1"/>
        <v>0</v>
      </c>
      <c r="AU11" s="73">
        <f t="shared" si="1"/>
        <v>30</v>
      </c>
      <c r="AV11" s="73">
        <f t="shared" si="1"/>
        <v>0</v>
      </c>
      <c r="AW11" s="73">
        <f t="shared" si="1"/>
        <v>0</v>
      </c>
      <c r="AX11" s="73">
        <f t="shared" si="1"/>
        <v>0</v>
      </c>
      <c r="AY11" s="73">
        <f t="shared" si="1"/>
        <v>0</v>
      </c>
      <c r="AZ11" s="73">
        <f t="shared" si="1"/>
        <v>0</v>
      </c>
      <c r="BA11" s="73">
        <f t="shared" si="1"/>
        <v>0</v>
      </c>
      <c r="BB11" s="73">
        <f t="shared" si="1"/>
        <v>0</v>
      </c>
      <c r="BC11" s="73">
        <f t="shared" si="1"/>
        <v>0</v>
      </c>
      <c r="BD11" s="73">
        <f t="shared" si="1"/>
        <v>0</v>
      </c>
      <c r="BE11" s="70" t="s">
        <v>48</v>
      </c>
      <c r="BF11" s="73">
        <f t="shared" si="1"/>
        <v>0</v>
      </c>
      <c r="BG11" s="73">
        <f t="shared" si="1"/>
        <v>0</v>
      </c>
      <c r="BH11" s="73">
        <f t="shared" si="1"/>
        <v>30</v>
      </c>
      <c r="BI11" s="73">
        <f t="shared" si="1"/>
        <v>0</v>
      </c>
      <c r="BJ11" s="73">
        <f t="shared" si="1"/>
        <v>0</v>
      </c>
      <c r="BK11" s="73">
        <f t="shared" si="1"/>
        <v>0</v>
      </c>
      <c r="BL11" s="73">
        <f t="shared" si="1"/>
        <v>0</v>
      </c>
      <c r="BM11" s="73">
        <f t="shared" si="1"/>
        <v>0</v>
      </c>
      <c r="BN11" s="73">
        <f t="shared" si="1"/>
        <v>0</v>
      </c>
      <c r="BO11" s="73">
        <f t="shared" si="1"/>
        <v>0</v>
      </c>
      <c r="BP11" s="73">
        <f t="shared" si="1"/>
        <v>0</v>
      </c>
      <c r="BQ11" s="73">
        <f t="shared" si="1"/>
        <v>0</v>
      </c>
      <c r="BR11" s="73">
        <f t="shared" si="1"/>
        <v>0</v>
      </c>
      <c r="BS11" s="73">
        <f t="shared" si="1"/>
        <v>0</v>
      </c>
      <c r="BT11" s="73">
        <f t="shared" si="1"/>
        <v>0</v>
      </c>
      <c r="BU11" s="73">
        <f t="shared" si="1"/>
        <v>0</v>
      </c>
      <c r="BV11" s="73">
        <f t="shared" si="1"/>
        <v>0</v>
      </c>
      <c r="BW11" s="73">
        <f t="shared" si="1"/>
        <v>0</v>
      </c>
      <c r="BX11" s="73"/>
      <c r="BY11" s="73"/>
      <c r="BZ11" s="73">
        <f t="shared" si="1"/>
        <v>0</v>
      </c>
      <c r="CA11" s="73">
        <f t="shared" si="1"/>
        <v>0</v>
      </c>
      <c r="CB11" s="73">
        <f t="shared" si="1"/>
        <v>0</v>
      </c>
      <c r="CC11" s="73">
        <f t="shared" si="1"/>
        <v>0</v>
      </c>
      <c r="CD11" s="73">
        <f t="shared" si="1"/>
        <v>0</v>
      </c>
      <c r="CE11" s="73">
        <f t="shared" si="1"/>
        <v>0</v>
      </c>
      <c r="CF11" s="73">
        <f t="shared" si="1"/>
        <v>0</v>
      </c>
      <c r="CG11" s="73">
        <f t="shared" si="1"/>
        <v>0</v>
      </c>
      <c r="CH11" s="73">
        <f t="shared" si="1"/>
        <v>0</v>
      </c>
      <c r="CI11" s="73">
        <f t="shared" si="1"/>
        <v>0</v>
      </c>
      <c r="CJ11" s="73">
        <f t="shared" si="1"/>
        <v>0</v>
      </c>
      <c r="CK11" s="73">
        <f t="shared" si="1"/>
        <v>0</v>
      </c>
      <c r="CL11" s="73">
        <f t="shared" si="1"/>
        <v>0</v>
      </c>
      <c r="CM11" s="73">
        <f t="shared" si="1"/>
        <v>0</v>
      </c>
      <c r="CN11" s="73"/>
      <c r="CO11" s="73"/>
      <c r="CP11" s="73">
        <f t="shared" si="1"/>
        <v>0</v>
      </c>
      <c r="CQ11" s="73">
        <f t="shared" si="1"/>
        <v>0</v>
      </c>
      <c r="CR11" s="73">
        <f t="shared" si="1"/>
        <v>0</v>
      </c>
      <c r="CS11" s="73">
        <f>SUM(CS9)</f>
        <v>0</v>
      </c>
      <c r="CT11" s="73">
        <f>SUM(CT9)</f>
        <v>0</v>
      </c>
      <c r="CU11" s="73">
        <f>SUM(CU9)</f>
        <v>0</v>
      </c>
      <c r="CV11" s="73">
        <f>SUM(CV9)</f>
        <v>0</v>
      </c>
      <c r="CW11" s="73">
        <f>SUM(CW9)</f>
        <v>0</v>
      </c>
      <c r="CX11" s="75"/>
      <c r="CY11" s="76"/>
    </row>
    <row r="12" spans="1:103" ht="19.5" thickBot="1" x14ac:dyDescent="0.35">
      <c r="A12" s="78" t="s">
        <v>49</v>
      </c>
      <c r="B12" s="19"/>
      <c r="C12" s="19"/>
      <c r="D12" s="349" t="s">
        <v>50</v>
      </c>
      <c r="E12" s="350"/>
      <c r="F12" s="351"/>
      <c r="G12" s="23"/>
      <c r="H12" s="23"/>
      <c r="I12" s="79"/>
      <c r="J12" s="79"/>
      <c r="K12" s="79"/>
      <c r="L12" s="79"/>
      <c r="M12" s="79"/>
      <c r="N12" s="80"/>
      <c r="O12" s="80"/>
      <c r="P12" s="81"/>
      <c r="Q12" s="81"/>
      <c r="R12" s="81"/>
      <c r="S12" s="81"/>
      <c r="T12" s="81"/>
      <c r="U12" s="82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3"/>
      <c r="AG12" s="84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3"/>
      <c r="AS12" s="84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3"/>
      <c r="BE12" s="78" t="s">
        <v>49</v>
      </c>
      <c r="BF12" s="84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3"/>
      <c r="BR12" s="84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3"/>
      <c r="CH12" s="84"/>
      <c r="CI12" s="81"/>
      <c r="CJ12" s="81"/>
      <c r="CK12" s="85"/>
      <c r="CL12" s="81"/>
      <c r="CM12" s="81"/>
      <c r="CN12" s="81"/>
      <c r="CO12" s="81"/>
      <c r="CP12" s="81"/>
      <c r="CQ12" s="81"/>
      <c r="CR12" s="85"/>
      <c r="CS12" s="85"/>
      <c r="CT12" s="85"/>
      <c r="CU12" s="85"/>
      <c r="CV12" s="85"/>
      <c r="CW12" s="86"/>
      <c r="CX12" s="87"/>
      <c r="CY12" s="88"/>
    </row>
    <row r="13" spans="1:103" s="69" customFormat="1" x14ac:dyDescent="0.3">
      <c r="A13" s="89" t="s">
        <v>51</v>
      </c>
      <c r="B13" s="90">
        <f>F13/180</f>
        <v>1.9444444444444445E-2</v>
      </c>
      <c r="C13" s="91">
        <f t="shared" ref="C13:C21" si="3">T13/E13</f>
        <v>0.14772727272727273</v>
      </c>
      <c r="D13" s="92" t="s">
        <v>52</v>
      </c>
      <c r="E13" s="92">
        <f t="shared" ref="E13:E21" si="4">SUM(I13,Q13)</f>
        <v>88</v>
      </c>
      <c r="F13" s="92">
        <f>SUM(H13,I13)</f>
        <v>3.5</v>
      </c>
      <c r="G13" s="92"/>
      <c r="H13" s="92">
        <f t="shared" ref="H13:H20" si="5">SUM(V13,X13,AB13,AD13,AF13,AH13,AJ13,AN13,AP13,AR13,AT13,AV13,AZ13,BB13,BD13,BG13,BI13,BM13,BO13,BQ13,BS13,BU13,CC13,CE13,CG13,CI13,CK13,CS13,CU13,CW13)</f>
        <v>3.5</v>
      </c>
      <c r="I13" s="93">
        <f t="shared" ref="I13:I20" si="6">SUM(J13,N13,P13)</f>
        <v>0</v>
      </c>
      <c r="J13" s="93"/>
      <c r="K13" s="93"/>
      <c r="L13" s="93"/>
      <c r="M13" s="93"/>
      <c r="N13" s="93">
        <f t="shared" ref="N13:N20" si="7">SUM(AC13,AO13,BA13,BN13,CD13,CT13)</f>
        <v>0</v>
      </c>
      <c r="O13" s="93"/>
      <c r="P13" s="93">
        <f t="shared" ref="P13:P20" si="8">SUM(AE13,AQ13,BC13,BP13,CF13,CV13)</f>
        <v>0</v>
      </c>
      <c r="Q13" s="93">
        <f t="shared" ref="Q13:Q20" si="9">SUM(R13:T13)</f>
        <v>88</v>
      </c>
      <c r="R13" s="93">
        <f>SUM(U13,AG13,AS13,BF13,BR13,CH13)</f>
        <v>45</v>
      </c>
      <c r="S13" s="93">
        <f t="shared" ref="S13:S20" si="10">SUM(W13,AI13,AU13,BH13,BT13,CJ13)</f>
        <v>30</v>
      </c>
      <c r="T13" s="93">
        <f t="shared" ref="T13:T20" si="11">SUM(AA13,AM13,AY13,BL13,CB13,CR13)</f>
        <v>13</v>
      </c>
      <c r="U13" s="94">
        <v>45</v>
      </c>
      <c r="V13" s="95">
        <v>2</v>
      </c>
      <c r="W13" s="95">
        <v>30</v>
      </c>
      <c r="X13" s="95">
        <v>1</v>
      </c>
      <c r="Y13" s="95"/>
      <c r="Z13" s="95"/>
      <c r="AA13" s="95">
        <v>13</v>
      </c>
      <c r="AB13" s="95">
        <v>0.5</v>
      </c>
      <c r="AC13" s="95"/>
      <c r="AD13" s="95"/>
      <c r="AE13" s="95"/>
      <c r="AF13" s="96"/>
      <c r="AG13" s="97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8"/>
      <c r="AS13" s="97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8"/>
      <c r="BE13" s="99" t="s">
        <v>51</v>
      </c>
      <c r="BF13" s="97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8"/>
      <c r="BR13" s="97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8"/>
      <c r="CH13" s="97"/>
      <c r="CI13" s="93"/>
      <c r="CJ13" s="93"/>
      <c r="CK13" s="100"/>
      <c r="CL13" s="93"/>
      <c r="CM13" s="93"/>
      <c r="CN13" s="93"/>
      <c r="CO13" s="93"/>
      <c r="CP13" s="93"/>
      <c r="CQ13" s="93"/>
      <c r="CR13" s="100"/>
      <c r="CS13" s="100"/>
      <c r="CT13" s="100"/>
      <c r="CU13" s="100"/>
      <c r="CV13" s="100"/>
      <c r="CW13" s="101"/>
      <c r="CX13" s="51"/>
      <c r="CY13" s="52"/>
    </row>
    <row r="14" spans="1:103" s="69" customFormat="1" x14ac:dyDescent="0.3">
      <c r="A14" s="102" t="s">
        <v>53</v>
      </c>
      <c r="B14" s="90">
        <f>F14/180</f>
        <v>1.9444444444444445E-2</v>
      </c>
      <c r="C14" s="103">
        <f t="shared" si="3"/>
        <v>0.14772727272727273</v>
      </c>
      <c r="D14" s="92" t="s">
        <v>52</v>
      </c>
      <c r="E14" s="92">
        <f t="shared" si="4"/>
        <v>88</v>
      </c>
      <c r="F14" s="92">
        <f t="shared" ref="F14:F20" si="12">SUM(H14,I14)</f>
        <v>3.5</v>
      </c>
      <c r="G14" s="92"/>
      <c r="H14" s="92">
        <f t="shared" si="5"/>
        <v>3.5</v>
      </c>
      <c r="I14" s="93">
        <f t="shared" si="6"/>
        <v>0</v>
      </c>
      <c r="J14" s="92"/>
      <c r="K14" s="92"/>
      <c r="L14" s="92"/>
      <c r="M14" s="92"/>
      <c r="N14" s="92">
        <f t="shared" si="7"/>
        <v>0</v>
      </c>
      <c r="O14" s="92"/>
      <c r="P14" s="92">
        <f t="shared" si="8"/>
        <v>0</v>
      </c>
      <c r="Q14" s="92">
        <f>SUM(R14:T14)</f>
        <v>88</v>
      </c>
      <c r="R14" s="92">
        <f t="shared" ref="R14:R20" si="13">SUM(U14,AG14,AS14,BF14,BR14,CH14)</f>
        <v>45</v>
      </c>
      <c r="S14" s="92">
        <f t="shared" si="10"/>
        <v>30</v>
      </c>
      <c r="T14" s="92">
        <f t="shared" si="11"/>
        <v>13</v>
      </c>
      <c r="U14" s="104"/>
      <c r="V14" s="92"/>
      <c r="W14" s="92"/>
      <c r="X14" s="92"/>
      <c r="Y14" s="105"/>
      <c r="Z14" s="105"/>
      <c r="AA14" s="92"/>
      <c r="AB14" s="92"/>
      <c r="AC14" s="92"/>
      <c r="AD14" s="92"/>
      <c r="AE14" s="92"/>
      <c r="AF14" s="106"/>
      <c r="AG14" s="107">
        <v>45</v>
      </c>
      <c r="AH14" s="108">
        <v>2</v>
      </c>
      <c r="AI14" s="108">
        <v>30</v>
      </c>
      <c r="AJ14" s="108">
        <v>1</v>
      </c>
      <c r="AK14" s="108"/>
      <c r="AL14" s="108"/>
      <c r="AM14" s="108">
        <v>13</v>
      </c>
      <c r="AN14" s="108">
        <v>0.5</v>
      </c>
      <c r="AO14" s="108"/>
      <c r="AP14" s="108"/>
      <c r="AQ14" s="108"/>
      <c r="AR14" s="109"/>
      <c r="AS14" s="110"/>
      <c r="AT14" s="92"/>
      <c r="AU14" s="92"/>
      <c r="AV14" s="92"/>
      <c r="AW14" s="105"/>
      <c r="AX14" s="105"/>
      <c r="AY14" s="92"/>
      <c r="AZ14" s="92"/>
      <c r="BA14" s="92"/>
      <c r="BB14" s="92"/>
      <c r="BC14" s="92"/>
      <c r="BD14" s="106"/>
      <c r="BE14" s="111" t="s">
        <v>53</v>
      </c>
      <c r="BF14" s="110"/>
      <c r="BG14" s="92"/>
      <c r="BH14" s="92"/>
      <c r="BI14" s="92"/>
      <c r="BJ14" s="105"/>
      <c r="BK14" s="105"/>
      <c r="BL14" s="92"/>
      <c r="BM14" s="92"/>
      <c r="BN14" s="92"/>
      <c r="BO14" s="92"/>
      <c r="BP14" s="92"/>
      <c r="BQ14" s="106"/>
      <c r="BR14" s="110"/>
      <c r="BS14" s="92"/>
      <c r="BT14" s="92"/>
      <c r="BU14" s="92"/>
      <c r="BV14" s="105"/>
      <c r="BW14" s="105"/>
      <c r="BX14" s="105"/>
      <c r="BY14" s="105"/>
      <c r="BZ14" s="105"/>
      <c r="CA14" s="105"/>
      <c r="CB14" s="92"/>
      <c r="CC14" s="92"/>
      <c r="CD14" s="92"/>
      <c r="CE14" s="92"/>
      <c r="CF14" s="92"/>
      <c r="CG14" s="106"/>
      <c r="CH14" s="110"/>
      <c r="CI14" s="92"/>
      <c r="CJ14" s="92"/>
      <c r="CK14" s="112"/>
      <c r="CL14" s="105"/>
      <c r="CM14" s="105"/>
      <c r="CN14" s="105"/>
      <c r="CO14" s="105"/>
      <c r="CP14" s="105"/>
      <c r="CQ14" s="105"/>
      <c r="CR14" s="112"/>
      <c r="CS14" s="112"/>
      <c r="CT14" s="112"/>
      <c r="CU14" s="112"/>
      <c r="CV14" s="112"/>
      <c r="CW14" s="113"/>
      <c r="CX14" s="51"/>
      <c r="CY14" s="52"/>
    </row>
    <row r="15" spans="1:103" s="69" customFormat="1" x14ac:dyDescent="0.3">
      <c r="A15" s="102" t="s">
        <v>54</v>
      </c>
      <c r="B15" s="90">
        <f t="shared" ref="B15:B65" si="14">F15/180</f>
        <v>1.6666666666666666E-2</v>
      </c>
      <c r="C15" s="103">
        <f t="shared" si="3"/>
        <v>0.2</v>
      </c>
      <c r="D15" s="92" t="s">
        <v>52</v>
      </c>
      <c r="E15" s="92">
        <f t="shared" si="4"/>
        <v>75</v>
      </c>
      <c r="F15" s="92">
        <f t="shared" si="12"/>
        <v>3</v>
      </c>
      <c r="G15" s="92"/>
      <c r="H15" s="92">
        <f t="shared" si="5"/>
        <v>3</v>
      </c>
      <c r="I15" s="93">
        <f t="shared" si="6"/>
        <v>0</v>
      </c>
      <c r="J15" s="92"/>
      <c r="K15" s="92"/>
      <c r="L15" s="92"/>
      <c r="M15" s="92"/>
      <c r="N15" s="92">
        <f t="shared" si="7"/>
        <v>0</v>
      </c>
      <c r="O15" s="92"/>
      <c r="P15" s="92">
        <f t="shared" si="8"/>
        <v>0</v>
      </c>
      <c r="Q15" s="92">
        <f>SUM(R15:T15)</f>
        <v>75</v>
      </c>
      <c r="R15" s="92">
        <f t="shared" si="13"/>
        <v>45</v>
      </c>
      <c r="S15" s="92">
        <f t="shared" si="10"/>
        <v>15</v>
      </c>
      <c r="T15" s="92">
        <f t="shared" si="11"/>
        <v>15</v>
      </c>
      <c r="U15" s="104"/>
      <c r="V15" s="92"/>
      <c r="W15" s="92"/>
      <c r="X15" s="92"/>
      <c r="Y15" s="105"/>
      <c r="Z15" s="105"/>
      <c r="AA15" s="92"/>
      <c r="AB15" s="92"/>
      <c r="AC15" s="92"/>
      <c r="AD15" s="92"/>
      <c r="AE15" s="92"/>
      <c r="AF15" s="106"/>
      <c r="AG15" s="107">
        <v>45</v>
      </c>
      <c r="AH15" s="108">
        <v>2</v>
      </c>
      <c r="AI15" s="108">
        <v>15</v>
      </c>
      <c r="AJ15" s="108">
        <v>0.5</v>
      </c>
      <c r="AK15" s="108"/>
      <c r="AL15" s="108"/>
      <c r="AM15" s="108">
        <v>15</v>
      </c>
      <c r="AN15" s="108">
        <v>0.5</v>
      </c>
      <c r="AO15" s="108"/>
      <c r="AP15" s="108"/>
      <c r="AQ15" s="108"/>
      <c r="AR15" s="109"/>
      <c r="AS15" s="110"/>
      <c r="AT15" s="92"/>
      <c r="AU15" s="92"/>
      <c r="AV15" s="92"/>
      <c r="AW15" s="105"/>
      <c r="AX15" s="105"/>
      <c r="AY15" s="92"/>
      <c r="AZ15" s="92"/>
      <c r="BA15" s="92"/>
      <c r="BB15" s="92"/>
      <c r="BC15" s="92"/>
      <c r="BD15" s="106"/>
      <c r="BE15" s="111" t="s">
        <v>54</v>
      </c>
      <c r="BF15" s="110"/>
      <c r="BG15" s="92"/>
      <c r="BH15" s="92"/>
      <c r="BI15" s="92"/>
      <c r="BJ15" s="105"/>
      <c r="BK15" s="105"/>
      <c r="BL15" s="92"/>
      <c r="BM15" s="92"/>
      <c r="BN15" s="92"/>
      <c r="BO15" s="92"/>
      <c r="BP15" s="92"/>
      <c r="BQ15" s="106"/>
      <c r="BR15" s="110"/>
      <c r="BS15" s="92"/>
      <c r="BT15" s="92"/>
      <c r="BU15" s="92"/>
      <c r="BV15" s="105"/>
      <c r="BW15" s="105"/>
      <c r="BX15" s="105"/>
      <c r="BY15" s="105"/>
      <c r="BZ15" s="105"/>
      <c r="CA15" s="105"/>
      <c r="CB15" s="92"/>
      <c r="CC15" s="92"/>
      <c r="CD15" s="92"/>
      <c r="CE15" s="92"/>
      <c r="CF15" s="92"/>
      <c r="CG15" s="106"/>
      <c r="CH15" s="110"/>
      <c r="CI15" s="92"/>
      <c r="CJ15" s="92"/>
      <c r="CK15" s="112"/>
      <c r="CL15" s="105"/>
      <c r="CM15" s="105"/>
      <c r="CN15" s="105"/>
      <c r="CO15" s="105"/>
      <c r="CP15" s="105"/>
      <c r="CQ15" s="105"/>
      <c r="CR15" s="112"/>
      <c r="CS15" s="112"/>
      <c r="CT15" s="112"/>
      <c r="CU15" s="112"/>
      <c r="CV15" s="112"/>
      <c r="CW15" s="113"/>
      <c r="CX15" s="51"/>
      <c r="CY15" s="52"/>
    </row>
    <row r="16" spans="1:103" s="69" customFormat="1" x14ac:dyDescent="0.3">
      <c r="A16" s="102" t="s">
        <v>55</v>
      </c>
      <c r="B16" s="90">
        <f t="shared" si="14"/>
        <v>8.3333333333333332E-3</v>
      </c>
      <c r="C16" s="103">
        <f t="shared" si="3"/>
        <v>0.35135135135135137</v>
      </c>
      <c r="D16" s="92" t="s">
        <v>56</v>
      </c>
      <c r="E16" s="92">
        <f t="shared" si="4"/>
        <v>37</v>
      </c>
      <c r="F16" s="92">
        <f t="shared" si="12"/>
        <v>1.5</v>
      </c>
      <c r="G16" s="92"/>
      <c r="H16" s="92">
        <f t="shared" si="5"/>
        <v>1.5</v>
      </c>
      <c r="I16" s="93">
        <f t="shared" si="6"/>
        <v>0</v>
      </c>
      <c r="J16" s="92"/>
      <c r="K16" s="92"/>
      <c r="L16" s="92"/>
      <c r="M16" s="92"/>
      <c r="N16" s="92">
        <f t="shared" si="7"/>
        <v>0</v>
      </c>
      <c r="O16" s="92"/>
      <c r="P16" s="92">
        <f t="shared" si="8"/>
        <v>0</v>
      </c>
      <c r="Q16" s="92">
        <f t="shared" si="9"/>
        <v>37</v>
      </c>
      <c r="R16" s="92">
        <f t="shared" si="13"/>
        <v>24</v>
      </c>
      <c r="S16" s="92">
        <f t="shared" si="10"/>
        <v>0</v>
      </c>
      <c r="T16" s="92">
        <f t="shared" si="11"/>
        <v>13</v>
      </c>
      <c r="U16" s="114">
        <v>24</v>
      </c>
      <c r="V16" s="115">
        <v>1</v>
      </c>
      <c r="W16" s="115"/>
      <c r="X16" s="115"/>
      <c r="Y16" s="115"/>
      <c r="Z16" s="115"/>
      <c r="AA16" s="115">
        <v>13</v>
      </c>
      <c r="AB16" s="115">
        <v>0.5</v>
      </c>
      <c r="AC16" s="115"/>
      <c r="AD16" s="115"/>
      <c r="AE16" s="115"/>
      <c r="AF16" s="116"/>
      <c r="AG16" s="117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9"/>
      <c r="AS16" s="117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9"/>
      <c r="BE16" s="111" t="s">
        <v>55</v>
      </c>
      <c r="BF16" s="110"/>
      <c r="BG16" s="92"/>
      <c r="BH16" s="92"/>
      <c r="BI16" s="92"/>
      <c r="BJ16" s="118"/>
      <c r="BK16" s="118"/>
      <c r="BL16" s="92"/>
      <c r="BM16" s="92"/>
      <c r="BN16" s="92"/>
      <c r="BO16" s="92"/>
      <c r="BP16" s="92"/>
      <c r="BQ16" s="106"/>
      <c r="BR16" s="110"/>
      <c r="BS16" s="92"/>
      <c r="BT16" s="92"/>
      <c r="BU16" s="92"/>
      <c r="BV16" s="118"/>
      <c r="BW16" s="118"/>
      <c r="BX16" s="118"/>
      <c r="BY16" s="118"/>
      <c r="BZ16" s="118"/>
      <c r="CA16" s="118"/>
      <c r="CB16" s="92"/>
      <c r="CC16" s="92"/>
      <c r="CD16" s="92"/>
      <c r="CE16" s="92"/>
      <c r="CF16" s="92"/>
      <c r="CG16" s="106"/>
      <c r="CH16" s="110"/>
      <c r="CI16" s="92"/>
      <c r="CJ16" s="92"/>
      <c r="CK16" s="112"/>
      <c r="CL16" s="105"/>
      <c r="CM16" s="105"/>
      <c r="CN16" s="105"/>
      <c r="CO16" s="105"/>
      <c r="CP16" s="118"/>
      <c r="CQ16" s="118"/>
      <c r="CR16" s="112"/>
      <c r="CS16" s="112"/>
      <c r="CT16" s="112"/>
      <c r="CU16" s="112"/>
      <c r="CV16" s="112"/>
      <c r="CW16" s="113"/>
      <c r="CX16" s="51"/>
      <c r="CY16" s="52"/>
    </row>
    <row r="17" spans="1:103" s="69" customFormat="1" x14ac:dyDescent="0.3">
      <c r="A17" s="102" t="s">
        <v>57</v>
      </c>
      <c r="B17" s="90">
        <f t="shared" si="14"/>
        <v>1.1111111111111112E-2</v>
      </c>
      <c r="C17" s="103">
        <f t="shared" si="3"/>
        <v>0.4</v>
      </c>
      <c r="D17" s="92" t="s">
        <v>58</v>
      </c>
      <c r="E17" s="92">
        <f t="shared" si="4"/>
        <v>50</v>
      </c>
      <c r="F17" s="92">
        <f t="shared" si="12"/>
        <v>2</v>
      </c>
      <c r="G17" s="92"/>
      <c r="H17" s="92">
        <f t="shared" si="5"/>
        <v>2</v>
      </c>
      <c r="I17" s="93">
        <f t="shared" si="6"/>
        <v>0</v>
      </c>
      <c r="J17" s="92"/>
      <c r="K17" s="92"/>
      <c r="L17" s="92"/>
      <c r="M17" s="92"/>
      <c r="N17" s="92">
        <f t="shared" si="7"/>
        <v>0</v>
      </c>
      <c r="O17" s="92"/>
      <c r="P17" s="92">
        <f t="shared" si="8"/>
        <v>0</v>
      </c>
      <c r="Q17" s="92">
        <f t="shared" si="9"/>
        <v>50</v>
      </c>
      <c r="R17" s="92">
        <f t="shared" si="13"/>
        <v>30</v>
      </c>
      <c r="S17" s="92">
        <f t="shared" si="10"/>
        <v>0</v>
      </c>
      <c r="T17" s="92">
        <f t="shared" si="11"/>
        <v>20</v>
      </c>
      <c r="U17" s="120">
        <v>30</v>
      </c>
      <c r="V17" s="108">
        <v>1</v>
      </c>
      <c r="W17" s="108"/>
      <c r="X17" s="108"/>
      <c r="Y17" s="108"/>
      <c r="Z17" s="108"/>
      <c r="AA17" s="108">
        <v>20</v>
      </c>
      <c r="AB17" s="108">
        <v>1</v>
      </c>
      <c r="AC17" s="108"/>
      <c r="AD17" s="108"/>
      <c r="AE17" s="108"/>
      <c r="AF17" s="109"/>
      <c r="AG17" s="110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106"/>
      <c r="AS17" s="117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9"/>
      <c r="BE17" s="111" t="s">
        <v>57</v>
      </c>
      <c r="BF17" s="110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106"/>
      <c r="BR17" s="110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106"/>
      <c r="CH17" s="110"/>
      <c r="CI17" s="92"/>
      <c r="CJ17" s="92"/>
      <c r="CK17" s="112"/>
      <c r="CL17" s="105"/>
      <c r="CM17" s="105"/>
      <c r="CN17" s="105"/>
      <c r="CO17" s="105"/>
      <c r="CP17" s="92"/>
      <c r="CQ17" s="92"/>
      <c r="CR17" s="112"/>
      <c r="CS17" s="112"/>
      <c r="CT17" s="112"/>
      <c r="CU17" s="112"/>
      <c r="CV17" s="112"/>
      <c r="CW17" s="113"/>
      <c r="CX17" s="51"/>
      <c r="CY17" s="52"/>
    </row>
    <row r="18" spans="1:103" s="69" customFormat="1" x14ac:dyDescent="0.3">
      <c r="A18" s="102" t="s">
        <v>59</v>
      </c>
      <c r="B18" s="90">
        <f t="shared" si="14"/>
        <v>8.3333333333333332E-3</v>
      </c>
      <c r="C18" s="103">
        <f t="shared" si="3"/>
        <v>0.35135135135135137</v>
      </c>
      <c r="D18" s="92" t="s">
        <v>56</v>
      </c>
      <c r="E18" s="92">
        <f t="shared" si="4"/>
        <v>37</v>
      </c>
      <c r="F18" s="92">
        <f t="shared" si="12"/>
        <v>1.5</v>
      </c>
      <c r="G18" s="92"/>
      <c r="H18" s="92">
        <f t="shared" si="5"/>
        <v>1.5</v>
      </c>
      <c r="I18" s="93">
        <f t="shared" si="6"/>
        <v>0</v>
      </c>
      <c r="J18" s="92"/>
      <c r="K18" s="92"/>
      <c r="L18" s="92"/>
      <c r="M18" s="92"/>
      <c r="N18" s="92">
        <f t="shared" si="7"/>
        <v>0</v>
      </c>
      <c r="O18" s="92"/>
      <c r="P18" s="92">
        <f t="shared" si="8"/>
        <v>0</v>
      </c>
      <c r="Q18" s="92">
        <f t="shared" si="9"/>
        <v>37</v>
      </c>
      <c r="R18" s="92">
        <f t="shared" si="13"/>
        <v>24</v>
      </c>
      <c r="S18" s="92">
        <f t="shared" si="10"/>
        <v>0</v>
      </c>
      <c r="T18" s="92">
        <f t="shared" si="11"/>
        <v>13</v>
      </c>
      <c r="U18" s="114">
        <v>24</v>
      </c>
      <c r="V18" s="115">
        <v>1</v>
      </c>
      <c r="W18" s="115"/>
      <c r="X18" s="115"/>
      <c r="Y18" s="115"/>
      <c r="Z18" s="115"/>
      <c r="AA18" s="115">
        <v>13</v>
      </c>
      <c r="AB18" s="115">
        <v>0.5</v>
      </c>
      <c r="AC18" s="115"/>
      <c r="AD18" s="115"/>
      <c r="AE18" s="115"/>
      <c r="AF18" s="116"/>
      <c r="AG18" s="110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106"/>
      <c r="AS18" s="117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9"/>
      <c r="BE18" s="111" t="s">
        <v>59</v>
      </c>
      <c r="BF18" s="110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106"/>
      <c r="BR18" s="110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106"/>
      <c r="CH18" s="110"/>
      <c r="CI18" s="92"/>
      <c r="CJ18" s="92"/>
      <c r="CK18" s="112"/>
      <c r="CL18" s="105"/>
      <c r="CM18" s="105"/>
      <c r="CN18" s="105"/>
      <c r="CO18" s="105"/>
      <c r="CP18" s="92"/>
      <c r="CQ18" s="92"/>
      <c r="CR18" s="112"/>
      <c r="CS18" s="112"/>
      <c r="CT18" s="112"/>
      <c r="CU18" s="112"/>
      <c r="CV18" s="112"/>
      <c r="CW18" s="113"/>
      <c r="CX18" s="51"/>
      <c r="CY18" s="52"/>
    </row>
    <row r="19" spans="1:103" s="69" customFormat="1" x14ac:dyDescent="0.3">
      <c r="A19" s="102" t="s">
        <v>60</v>
      </c>
      <c r="B19" s="90">
        <f t="shared" si="14"/>
        <v>1.9444444444444445E-2</v>
      </c>
      <c r="C19" s="103">
        <f t="shared" si="3"/>
        <v>0.20689655172413793</v>
      </c>
      <c r="D19" s="92" t="s">
        <v>52</v>
      </c>
      <c r="E19" s="92">
        <f t="shared" si="4"/>
        <v>87</v>
      </c>
      <c r="F19" s="92">
        <f t="shared" si="12"/>
        <v>3.5</v>
      </c>
      <c r="G19" s="92"/>
      <c r="H19" s="92">
        <f t="shared" si="5"/>
        <v>3.5</v>
      </c>
      <c r="I19" s="93">
        <f t="shared" si="6"/>
        <v>0</v>
      </c>
      <c r="J19" s="92"/>
      <c r="K19" s="92"/>
      <c r="L19" s="92"/>
      <c r="M19" s="92"/>
      <c r="N19" s="92">
        <f t="shared" si="7"/>
        <v>0</v>
      </c>
      <c r="O19" s="92"/>
      <c r="P19" s="92">
        <f t="shared" si="8"/>
        <v>0</v>
      </c>
      <c r="Q19" s="92">
        <f t="shared" si="9"/>
        <v>87</v>
      </c>
      <c r="R19" s="92">
        <f t="shared" si="13"/>
        <v>45</v>
      </c>
      <c r="S19" s="92">
        <f t="shared" si="10"/>
        <v>24</v>
      </c>
      <c r="T19" s="92">
        <f t="shared" si="11"/>
        <v>18</v>
      </c>
      <c r="U19" s="121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9"/>
      <c r="AG19" s="122">
        <v>45</v>
      </c>
      <c r="AH19" s="115">
        <v>2</v>
      </c>
      <c r="AI19" s="115">
        <v>24</v>
      </c>
      <c r="AJ19" s="115">
        <v>1</v>
      </c>
      <c r="AK19" s="115"/>
      <c r="AL19" s="115"/>
      <c r="AM19" s="115">
        <v>18</v>
      </c>
      <c r="AN19" s="115">
        <v>0.5</v>
      </c>
      <c r="AO19" s="115">
        <v>0</v>
      </c>
      <c r="AP19" s="115">
        <v>0</v>
      </c>
      <c r="AQ19" s="115">
        <v>0</v>
      </c>
      <c r="AR19" s="116">
        <v>0</v>
      </c>
      <c r="AS19" s="117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9"/>
      <c r="BE19" s="111" t="s">
        <v>60</v>
      </c>
      <c r="BF19" s="110"/>
      <c r="BG19" s="92"/>
      <c r="BH19" s="118"/>
      <c r="BI19" s="118"/>
      <c r="BJ19" s="92"/>
      <c r="BK19" s="92"/>
      <c r="BL19" s="92"/>
      <c r="BM19" s="92"/>
      <c r="BN19" s="92"/>
      <c r="BO19" s="92"/>
      <c r="BP19" s="92"/>
      <c r="BQ19" s="106"/>
      <c r="BR19" s="110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106"/>
      <c r="CH19" s="110"/>
      <c r="CI19" s="92"/>
      <c r="CJ19" s="92"/>
      <c r="CK19" s="112"/>
      <c r="CL19" s="105"/>
      <c r="CM19" s="105"/>
      <c r="CN19" s="105"/>
      <c r="CO19" s="105"/>
      <c r="CP19" s="92"/>
      <c r="CQ19" s="92"/>
      <c r="CR19" s="112"/>
      <c r="CS19" s="112"/>
      <c r="CT19" s="112"/>
      <c r="CU19" s="112"/>
      <c r="CV19" s="112"/>
      <c r="CW19" s="113"/>
      <c r="CX19" s="51"/>
      <c r="CY19" s="52"/>
    </row>
    <row r="20" spans="1:103" s="69" customFormat="1" ht="19.5" thickBot="1" x14ac:dyDescent="0.35">
      <c r="A20" s="123" t="s">
        <v>61</v>
      </c>
      <c r="B20" s="90">
        <f t="shared" si="14"/>
        <v>8.3333333333333332E-3</v>
      </c>
      <c r="C20" s="103">
        <f t="shared" si="3"/>
        <v>0.28947368421052633</v>
      </c>
      <c r="D20" s="92" t="s">
        <v>56</v>
      </c>
      <c r="E20" s="92">
        <f t="shared" si="4"/>
        <v>38</v>
      </c>
      <c r="F20" s="92">
        <f t="shared" si="12"/>
        <v>1.5</v>
      </c>
      <c r="G20" s="92"/>
      <c r="H20" s="92">
        <f t="shared" si="5"/>
        <v>1.5</v>
      </c>
      <c r="I20" s="93">
        <f t="shared" si="6"/>
        <v>0</v>
      </c>
      <c r="J20" s="124"/>
      <c r="K20" s="124"/>
      <c r="L20" s="124"/>
      <c r="M20" s="124"/>
      <c r="N20" s="124">
        <f t="shared" si="7"/>
        <v>0</v>
      </c>
      <c r="O20" s="124"/>
      <c r="P20" s="124">
        <f t="shared" si="8"/>
        <v>0</v>
      </c>
      <c r="Q20" s="125">
        <f t="shared" si="9"/>
        <v>38</v>
      </c>
      <c r="R20" s="125">
        <f t="shared" si="13"/>
        <v>15</v>
      </c>
      <c r="S20" s="125">
        <f t="shared" si="10"/>
        <v>12</v>
      </c>
      <c r="T20" s="125">
        <f t="shared" si="11"/>
        <v>11</v>
      </c>
      <c r="U20" s="126"/>
      <c r="V20" s="124"/>
      <c r="W20" s="124"/>
      <c r="X20" s="124"/>
      <c r="Y20" s="127"/>
      <c r="Z20" s="127"/>
      <c r="AA20" s="124"/>
      <c r="AB20" s="124"/>
      <c r="AC20" s="124"/>
      <c r="AD20" s="124"/>
      <c r="AE20" s="124"/>
      <c r="AF20" s="128"/>
      <c r="AG20" s="129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30"/>
      <c r="AS20" s="131">
        <v>15</v>
      </c>
      <c r="AT20" s="132">
        <v>0.5</v>
      </c>
      <c r="AU20" s="132">
        <v>12</v>
      </c>
      <c r="AV20" s="132">
        <v>0.5</v>
      </c>
      <c r="AW20" s="132"/>
      <c r="AX20" s="132"/>
      <c r="AY20" s="132">
        <v>11</v>
      </c>
      <c r="AZ20" s="132">
        <v>0.5</v>
      </c>
      <c r="BA20" s="132"/>
      <c r="BB20" s="132"/>
      <c r="BC20" s="132"/>
      <c r="BD20" s="133"/>
      <c r="BE20" s="134" t="s">
        <v>61</v>
      </c>
      <c r="BF20" s="135"/>
      <c r="BG20" s="124"/>
      <c r="BH20" s="124"/>
      <c r="BI20" s="124"/>
      <c r="BJ20" s="127"/>
      <c r="BK20" s="127"/>
      <c r="BL20" s="124"/>
      <c r="BM20" s="124"/>
      <c r="BN20" s="124"/>
      <c r="BO20" s="124"/>
      <c r="BP20" s="124"/>
      <c r="BQ20" s="128"/>
      <c r="BR20" s="135"/>
      <c r="BS20" s="124"/>
      <c r="BT20" s="124"/>
      <c r="BU20" s="124"/>
      <c r="BV20" s="127"/>
      <c r="BW20" s="127"/>
      <c r="BX20" s="127"/>
      <c r="BY20" s="127"/>
      <c r="BZ20" s="127"/>
      <c r="CA20" s="127"/>
      <c r="CB20" s="124"/>
      <c r="CC20" s="124"/>
      <c r="CD20" s="124"/>
      <c r="CE20" s="124"/>
      <c r="CF20" s="124"/>
      <c r="CG20" s="128"/>
      <c r="CH20" s="135"/>
      <c r="CI20" s="124"/>
      <c r="CJ20" s="124"/>
      <c r="CK20" s="136"/>
      <c r="CL20" s="127"/>
      <c r="CM20" s="127"/>
      <c r="CN20" s="127"/>
      <c r="CO20" s="127"/>
      <c r="CP20" s="127"/>
      <c r="CQ20" s="127"/>
      <c r="CR20" s="136"/>
      <c r="CS20" s="136"/>
      <c r="CT20" s="136"/>
      <c r="CU20" s="136"/>
      <c r="CV20" s="136"/>
      <c r="CW20" s="137"/>
      <c r="CX20" s="51"/>
      <c r="CY20" s="52"/>
    </row>
    <row r="21" spans="1:103" s="77" customFormat="1" ht="19.5" thickBot="1" x14ac:dyDescent="0.35">
      <c r="A21" s="138" t="s">
        <v>62</v>
      </c>
      <c r="B21" s="139">
        <f t="shared" si="14"/>
        <v>0.1111111111111111</v>
      </c>
      <c r="C21" s="140">
        <f t="shared" si="3"/>
        <v>0.23200000000000001</v>
      </c>
      <c r="D21" s="141"/>
      <c r="E21" s="142">
        <f t="shared" si="4"/>
        <v>500</v>
      </c>
      <c r="F21" s="141">
        <f>SUM(F13:F20)</f>
        <v>20</v>
      </c>
      <c r="G21" s="73"/>
      <c r="H21" s="143">
        <f>SUM(H13:H20)</f>
        <v>20</v>
      </c>
      <c r="I21" s="144">
        <f t="shared" ref="I21:BD21" si="15">SUM(I13:I20)</f>
        <v>0</v>
      </c>
      <c r="J21" s="144"/>
      <c r="K21" s="144"/>
      <c r="L21" s="144"/>
      <c r="M21" s="144"/>
      <c r="N21" s="144">
        <f t="shared" si="15"/>
        <v>0</v>
      </c>
      <c r="O21" s="144"/>
      <c r="P21" s="144">
        <f t="shared" si="15"/>
        <v>0</v>
      </c>
      <c r="Q21" s="144">
        <f t="shared" si="15"/>
        <v>500</v>
      </c>
      <c r="R21" s="144">
        <f t="shared" si="15"/>
        <v>273</v>
      </c>
      <c r="S21" s="144">
        <f t="shared" si="15"/>
        <v>111</v>
      </c>
      <c r="T21" s="144">
        <f t="shared" si="15"/>
        <v>116</v>
      </c>
      <c r="U21" s="145">
        <f t="shared" si="15"/>
        <v>123</v>
      </c>
      <c r="V21" s="145">
        <f t="shared" si="15"/>
        <v>5</v>
      </c>
      <c r="W21" s="145">
        <f t="shared" si="15"/>
        <v>30</v>
      </c>
      <c r="X21" s="145">
        <f t="shared" si="15"/>
        <v>1</v>
      </c>
      <c r="Y21" s="145">
        <f t="shared" si="15"/>
        <v>0</v>
      </c>
      <c r="Z21" s="145">
        <f t="shared" si="15"/>
        <v>0</v>
      </c>
      <c r="AA21" s="145">
        <f t="shared" si="15"/>
        <v>59</v>
      </c>
      <c r="AB21" s="145">
        <f t="shared" si="15"/>
        <v>2.5</v>
      </c>
      <c r="AC21" s="145">
        <f t="shared" si="15"/>
        <v>0</v>
      </c>
      <c r="AD21" s="145">
        <f t="shared" si="15"/>
        <v>0</v>
      </c>
      <c r="AE21" s="145">
        <f t="shared" si="15"/>
        <v>0</v>
      </c>
      <c r="AF21" s="145">
        <f t="shared" si="15"/>
        <v>0</v>
      </c>
      <c r="AG21" s="145">
        <f t="shared" si="15"/>
        <v>135</v>
      </c>
      <c r="AH21" s="145">
        <f t="shared" si="15"/>
        <v>6</v>
      </c>
      <c r="AI21" s="145">
        <f t="shared" si="15"/>
        <v>69</v>
      </c>
      <c r="AJ21" s="145">
        <f t="shared" si="15"/>
        <v>2.5</v>
      </c>
      <c r="AK21" s="145"/>
      <c r="AL21" s="145">
        <f t="shared" ref="AL21" si="16">SUM(AL13:AL20)</f>
        <v>0</v>
      </c>
      <c r="AM21" s="145">
        <f t="shared" si="15"/>
        <v>46</v>
      </c>
      <c r="AN21" s="145">
        <f t="shared" si="15"/>
        <v>1.5</v>
      </c>
      <c r="AO21" s="145">
        <f t="shared" si="15"/>
        <v>0</v>
      </c>
      <c r="AP21" s="145">
        <f t="shared" si="15"/>
        <v>0</v>
      </c>
      <c r="AQ21" s="145">
        <f t="shared" si="15"/>
        <v>0</v>
      </c>
      <c r="AR21" s="145">
        <f t="shared" si="15"/>
        <v>0</v>
      </c>
      <c r="AS21" s="145">
        <f t="shared" si="15"/>
        <v>15</v>
      </c>
      <c r="AT21" s="145">
        <f t="shared" si="15"/>
        <v>0.5</v>
      </c>
      <c r="AU21" s="145">
        <f t="shared" si="15"/>
        <v>12</v>
      </c>
      <c r="AV21" s="145">
        <f t="shared" si="15"/>
        <v>0.5</v>
      </c>
      <c r="AW21" s="145">
        <f t="shared" si="15"/>
        <v>0</v>
      </c>
      <c r="AX21" s="145">
        <f t="shared" si="15"/>
        <v>0</v>
      </c>
      <c r="AY21" s="145">
        <f t="shared" si="15"/>
        <v>11</v>
      </c>
      <c r="AZ21" s="145">
        <f t="shared" si="15"/>
        <v>0.5</v>
      </c>
      <c r="BA21" s="145">
        <f t="shared" si="15"/>
        <v>0</v>
      </c>
      <c r="BB21" s="145">
        <f t="shared" si="15"/>
        <v>0</v>
      </c>
      <c r="BC21" s="145">
        <f t="shared" si="15"/>
        <v>0</v>
      </c>
      <c r="BD21" s="145">
        <f t="shared" si="15"/>
        <v>0</v>
      </c>
      <c r="BE21" s="138" t="s">
        <v>63</v>
      </c>
      <c r="BF21" s="145">
        <f t="shared" ref="BF21:CW21" si="17">SUM(BF13:BF20)</f>
        <v>0</v>
      </c>
      <c r="BG21" s="145">
        <f t="shared" si="17"/>
        <v>0</v>
      </c>
      <c r="BH21" s="145">
        <f t="shared" si="17"/>
        <v>0</v>
      </c>
      <c r="BI21" s="145">
        <f t="shared" si="17"/>
        <v>0</v>
      </c>
      <c r="BJ21" s="145">
        <f t="shared" si="17"/>
        <v>0</v>
      </c>
      <c r="BK21" s="145">
        <f t="shared" si="17"/>
        <v>0</v>
      </c>
      <c r="BL21" s="145">
        <f t="shared" si="17"/>
        <v>0</v>
      </c>
      <c r="BM21" s="145">
        <f t="shared" si="17"/>
        <v>0</v>
      </c>
      <c r="BN21" s="145">
        <f t="shared" si="17"/>
        <v>0</v>
      </c>
      <c r="BO21" s="145">
        <f t="shared" si="17"/>
        <v>0</v>
      </c>
      <c r="BP21" s="145">
        <f t="shared" si="17"/>
        <v>0</v>
      </c>
      <c r="BQ21" s="145">
        <f t="shared" si="17"/>
        <v>0</v>
      </c>
      <c r="BR21" s="145">
        <f t="shared" si="17"/>
        <v>0</v>
      </c>
      <c r="BS21" s="145">
        <f t="shared" si="17"/>
        <v>0</v>
      </c>
      <c r="BT21" s="145">
        <f t="shared" si="17"/>
        <v>0</v>
      </c>
      <c r="BU21" s="145">
        <f t="shared" si="17"/>
        <v>0</v>
      </c>
      <c r="BV21" s="145">
        <f t="shared" si="17"/>
        <v>0</v>
      </c>
      <c r="BW21" s="145">
        <f t="shared" si="17"/>
        <v>0</v>
      </c>
      <c r="BX21" s="145"/>
      <c r="BY21" s="145"/>
      <c r="BZ21" s="145">
        <f t="shared" si="17"/>
        <v>0</v>
      </c>
      <c r="CA21" s="145">
        <f t="shared" si="17"/>
        <v>0</v>
      </c>
      <c r="CB21" s="145">
        <f t="shared" si="17"/>
        <v>0</v>
      </c>
      <c r="CC21" s="145">
        <f t="shared" si="17"/>
        <v>0</v>
      </c>
      <c r="CD21" s="145">
        <f t="shared" si="17"/>
        <v>0</v>
      </c>
      <c r="CE21" s="145">
        <f t="shared" si="17"/>
        <v>0</v>
      </c>
      <c r="CF21" s="145">
        <f t="shared" si="17"/>
        <v>0</v>
      </c>
      <c r="CG21" s="145">
        <f t="shared" si="17"/>
        <v>0</v>
      </c>
      <c r="CH21" s="145">
        <f t="shared" si="17"/>
        <v>0</v>
      </c>
      <c r="CI21" s="145">
        <f t="shared" si="17"/>
        <v>0</v>
      </c>
      <c r="CJ21" s="145">
        <f t="shared" si="17"/>
        <v>0</v>
      </c>
      <c r="CK21" s="145">
        <f t="shared" si="17"/>
        <v>0</v>
      </c>
      <c r="CL21" s="145">
        <f t="shared" si="17"/>
        <v>0</v>
      </c>
      <c r="CM21" s="145">
        <f t="shared" si="17"/>
        <v>0</v>
      </c>
      <c r="CN21" s="145"/>
      <c r="CO21" s="145"/>
      <c r="CP21" s="145">
        <f t="shared" si="17"/>
        <v>0</v>
      </c>
      <c r="CQ21" s="145">
        <f t="shared" si="17"/>
        <v>0</v>
      </c>
      <c r="CR21" s="145">
        <f t="shared" si="17"/>
        <v>0</v>
      </c>
      <c r="CS21" s="145">
        <f t="shared" si="17"/>
        <v>0</v>
      </c>
      <c r="CT21" s="145">
        <f t="shared" si="17"/>
        <v>0</v>
      </c>
      <c r="CU21" s="145">
        <f t="shared" si="17"/>
        <v>0</v>
      </c>
      <c r="CV21" s="145">
        <f t="shared" si="17"/>
        <v>0</v>
      </c>
      <c r="CW21" s="146">
        <f t="shared" si="17"/>
        <v>0</v>
      </c>
      <c r="CX21" s="147"/>
      <c r="CY21" s="76"/>
    </row>
    <row r="22" spans="1:103" s="77" customFormat="1" ht="19.5" thickBot="1" x14ac:dyDescent="0.35">
      <c r="A22" s="148"/>
      <c r="B22" s="149"/>
      <c r="C22" s="150"/>
      <c r="D22" s="151"/>
      <c r="E22" s="152"/>
      <c r="F22" s="151"/>
      <c r="G22" s="151"/>
      <c r="H22" s="151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4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48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6"/>
      <c r="CX22" s="147"/>
      <c r="CY22" s="76"/>
    </row>
    <row r="23" spans="1:103" ht="19.5" thickBot="1" x14ac:dyDescent="0.35">
      <c r="A23" s="78" t="s">
        <v>64</v>
      </c>
      <c r="B23" s="157"/>
      <c r="C23" s="158"/>
      <c r="D23" s="352" t="s">
        <v>65</v>
      </c>
      <c r="E23" s="353"/>
      <c r="F23" s="354"/>
      <c r="G23" s="159"/>
      <c r="H23" s="159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1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2"/>
      <c r="AG23" s="163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2"/>
      <c r="AS23" s="163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2"/>
      <c r="BE23" s="78" t="s">
        <v>64</v>
      </c>
      <c r="BF23" s="163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2"/>
      <c r="BR23" s="163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2"/>
      <c r="CH23" s="163"/>
      <c r="CI23" s="160"/>
      <c r="CJ23" s="160"/>
      <c r="CK23" s="164"/>
      <c r="CL23" s="160"/>
      <c r="CM23" s="160"/>
      <c r="CN23" s="160"/>
      <c r="CO23" s="160"/>
      <c r="CP23" s="160"/>
      <c r="CQ23" s="160"/>
      <c r="CR23" s="164"/>
      <c r="CS23" s="164"/>
      <c r="CT23" s="164"/>
      <c r="CU23" s="164"/>
      <c r="CV23" s="164"/>
      <c r="CW23" s="165"/>
      <c r="CX23" s="87"/>
      <c r="CY23" s="88"/>
    </row>
    <row r="24" spans="1:103" s="69" customFormat="1" x14ac:dyDescent="0.3">
      <c r="A24" s="166" t="s">
        <v>66</v>
      </c>
      <c r="B24" s="90">
        <f t="shared" si="14"/>
        <v>1.1111111111111112E-2</v>
      </c>
      <c r="C24" s="103">
        <f t="shared" ref="C24:C32" si="18">T24/E24</f>
        <v>0.22</v>
      </c>
      <c r="D24" s="92" t="s">
        <v>52</v>
      </c>
      <c r="E24" s="92">
        <f t="shared" ref="E24:E32" si="19">SUM(I24,Q24)</f>
        <v>50</v>
      </c>
      <c r="F24" s="92">
        <f>SUM(H24,I24)</f>
        <v>2</v>
      </c>
      <c r="G24" s="92"/>
      <c r="H24" s="92">
        <f t="shared" ref="H24:H30" si="20">SUM(V24,X24,AB24,AD24,AF24,AH24,AJ24,AN24,AP24,AR24,AT24,AV24,AZ24,BB24,BD24,BG24,BI24,BM24,BO24,BQ24,BS24,BU24,CC24,CE24,CG24,CI24,CK24,CS24,CU24,CW24)</f>
        <v>2</v>
      </c>
      <c r="I24" s="93">
        <f t="shared" ref="I24:I30" si="21">SUM(J24,N24,P24)</f>
        <v>0</v>
      </c>
      <c r="J24" s="92"/>
      <c r="K24" s="92"/>
      <c r="L24" s="92"/>
      <c r="M24" s="92"/>
      <c r="N24" s="92">
        <f t="shared" ref="N24:N30" si="22">SUM(AC24,AO24,BA24,BN24,CD24,CT24)</f>
        <v>0</v>
      </c>
      <c r="O24" s="92"/>
      <c r="P24" s="92">
        <f t="shared" ref="P24:P30" si="23">SUM(AE24,AQ24,BC24,BP24,CF24,CV24)</f>
        <v>0</v>
      </c>
      <c r="Q24" s="92">
        <f t="shared" ref="Q24:Q30" si="24">SUM(R24:T24)</f>
        <v>50</v>
      </c>
      <c r="R24" s="92">
        <f t="shared" ref="R24:R30" si="25">SUM(U24,AG24,AS24,BF24,BR24,CH24)</f>
        <v>24</v>
      </c>
      <c r="S24" s="92">
        <f t="shared" ref="S24:S30" si="26">SUM(W24,AI24,AU24,BH24,BT24,CJ24)</f>
        <v>15</v>
      </c>
      <c r="T24" s="92">
        <f t="shared" ref="T24:T30" si="27">SUM(AA24,AM24,AY24,BL24,CB24,CR24)</f>
        <v>11</v>
      </c>
      <c r="U24" s="104"/>
      <c r="V24" s="92"/>
      <c r="W24" s="92"/>
      <c r="X24" s="92"/>
      <c r="Y24" s="105"/>
      <c r="Z24" s="105"/>
      <c r="AA24" s="92"/>
      <c r="AB24" s="92"/>
      <c r="AC24" s="92"/>
      <c r="AD24" s="92"/>
      <c r="AE24" s="92"/>
      <c r="AF24" s="106"/>
      <c r="AG24" s="107">
        <v>24</v>
      </c>
      <c r="AH24" s="115">
        <v>1</v>
      </c>
      <c r="AI24" s="108">
        <v>15</v>
      </c>
      <c r="AJ24" s="108">
        <v>0.5</v>
      </c>
      <c r="AK24" s="108"/>
      <c r="AL24" s="108"/>
      <c r="AM24" s="115">
        <v>11</v>
      </c>
      <c r="AN24" s="108">
        <v>0.5</v>
      </c>
      <c r="AO24" s="108"/>
      <c r="AP24" s="108"/>
      <c r="AQ24" s="108"/>
      <c r="AR24" s="109"/>
      <c r="AS24" s="110"/>
      <c r="AT24" s="92"/>
      <c r="AU24" s="92"/>
      <c r="AV24" s="92"/>
      <c r="AW24" s="105"/>
      <c r="AX24" s="105"/>
      <c r="AY24" s="92"/>
      <c r="AZ24" s="92"/>
      <c r="BA24" s="92"/>
      <c r="BB24" s="92"/>
      <c r="BC24" s="92"/>
      <c r="BD24" s="106"/>
      <c r="BE24" s="167" t="s">
        <v>66</v>
      </c>
      <c r="BF24" s="110"/>
      <c r="BG24" s="92"/>
      <c r="BH24" s="92"/>
      <c r="BI24" s="92"/>
      <c r="BJ24" s="105"/>
      <c r="BK24" s="105"/>
      <c r="BL24" s="92"/>
      <c r="BM24" s="92"/>
      <c r="BN24" s="92"/>
      <c r="BO24" s="92"/>
      <c r="BP24" s="92"/>
      <c r="BQ24" s="106"/>
      <c r="BR24" s="110"/>
      <c r="BS24" s="92"/>
      <c r="BT24" s="92"/>
      <c r="BU24" s="92"/>
      <c r="BV24" s="105"/>
      <c r="BW24" s="105"/>
      <c r="BX24" s="105"/>
      <c r="BY24" s="105"/>
      <c r="BZ24" s="105"/>
      <c r="CA24" s="105"/>
      <c r="CB24" s="92"/>
      <c r="CC24" s="92"/>
      <c r="CD24" s="92"/>
      <c r="CE24" s="92"/>
      <c r="CF24" s="92"/>
      <c r="CG24" s="106"/>
      <c r="CH24" s="110"/>
      <c r="CI24" s="92"/>
      <c r="CJ24" s="92"/>
      <c r="CK24" s="112"/>
      <c r="CL24" s="105"/>
      <c r="CM24" s="105"/>
      <c r="CN24" s="105"/>
      <c r="CO24" s="105"/>
      <c r="CP24" s="105"/>
      <c r="CQ24" s="105"/>
      <c r="CR24" s="112"/>
      <c r="CS24" s="112"/>
      <c r="CT24" s="112"/>
      <c r="CU24" s="112"/>
      <c r="CV24" s="112"/>
      <c r="CW24" s="113"/>
      <c r="CX24" s="51"/>
      <c r="CY24" s="52"/>
    </row>
    <row r="25" spans="1:103" s="69" customFormat="1" x14ac:dyDescent="0.3">
      <c r="A25" s="168" t="s">
        <v>67</v>
      </c>
      <c r="B25" s="90">
        <f t="shared" si="14"/>
        <v>5.5555555555555558E-3</v>
      </c>
      <c r="C25" s="103">
        <f t="shared" si="18"/>
        <v>0.4</v>
      </c>
      <c r="D25" s="92" t="s">
        <v>56</v>
      </c>
      <c r="E25" s="92">
        <f t="shared" si="19"/>
        <v>25</v>
      </c>
      <c r="F25" s="92">
        <f t="shared" ref="F25:F30" si="28">SUM(H25,I25)</f>
        <v>1</v>
      </c>
      <c r="G25" s="92"/>
      <c r="H25" s="92">
        <f t="shared" si="20"/>
        <v>1</v>
      </c>
      <c r="I25" s="93">
        <f t="shared" si="21"/>
        <v>0</v>
      </c>
      <c r="J25" s="92"/>
      <c r="K25" s="92"/>
      <c r="L25" s="92"/>
      <c r="M25" s="92"/>
      <c r="N25" s="92">
        <f t="shared" si="22"/>
        <v>0</v>
      </c>
      <c r="O25" s="92"/>
      <c r="P25" s="92">
        <f t="shared" si="23"/>
        <v>0</v>
      </c>
      <c r="Q25" s="118">
        <f t="shared" si="24"/>
        <v>25</v>
      </c>
      <c r="R25" s="118">
        <f t="shared" si="25"/>
        <v>15</v>
      </c>
      <c r="S25" s="118">
        <f t="shared" si="26"/>
        <v>0</v>
      </c>
      <c r="T25" s="118">
        <f t="shared" si="27"/>
        <v>10</v>
      </c>
      <c r="U25" s="120">
        <v>15</v>
      </c>
      <c r="V25" s="108">
        <v>0.5</v>
      </c>
      <c r="W25" s="108"/>
      <c r="X25" s="108"/>
      <c r="Y25" s="108"/>
      <c r="Z25" s="108"/>
      <c r="AA25" s="108">
        <v>10</v>
      </c>
      <c r="AB25" s="108">
        <v>0.5</v>
      </c>
      <c r="AC25" s="108"/>
      <c r="AD25" s="108"/>
      <c r="AE25" s="108"/>
      <c r="AF25" s="109"/>
      <c r="AG25" s="110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106"/>
      <c r="AS25" s="169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70"/>
      <c r="BE25" s="167" t="s">
        <v>67</v>
      </c>
      <c r="BF25" s="110"/>
      <c r="BG25" s="92"/>
      <c r="BH25" s="92"/>
      <c r="BI25" s="92"/>
      <c r="BJ25" s="105"/>
      <c r="BK25" s="105"/>
      <c r="BL25" s="92"/>
      <c r="BM25" s="92"/>
      <c r="BN25" s="92"/>
      <c r="BO25" s="92"/>
      <c r="BP25" s="92"/>
      <c r="BQ25" s="106"/>
      <c r="BR25" s="110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106"/>
      <c r="CH25" s="117"/>
      <c r="CI25" s="118"/>
      <c r="CJ25" s="118"/>
      <c r="CK25" s="171"/>
      <c r="CL25" s="105"/>
      <c r="CM25" s="105"/>
      <c r="CN25" s="105"/>
      <c r="CO25" s="105"/>
      <c r="CP25" s="92"/>
      <c r="CQ25" s="92"/>
      <c r="CR25" s="171"/>
      <c r="CS25" s="171"/>
      <c r="CT25" s="171"/>
      <c r="CU25" s="171"/>
      <c r="CV25" s="171"/>
      <c r="CW25" s="172"/>
      <c r="CX25" s="51"/>
      <c r="CY25" s="52"/>
    </row>
    <row r="26" spans="1:103" s="69" customFormat="1" x14ac:dyDescent="0.3">
      <c r="A26" s="168" t="s">
        <v>68</v>
      </c>
      <c r="B26" s="90">
        <f t="shared" si="14"/>
        <v>1.1111111111111112E-2</v>
      </c>
      <c r="C26" s="103">
        <f t="shared" si="18"/>
        <v>0.22</v>
      </c>
      <c r="D26" s="92" t="s">
        <v>69</v>
      </c>
      <c r="E26" s="92">
        <f t="shared" si="19"/>
        <v>50</v>
      </c>
      <c r="F26" s="92">
        <f t="shared" si="28"/>
        <v>2</v>
      </c>
      <c r="G26" s="92"/>
      <c r="H26" s="92">
        <f t="shared" si="20"/>
        <v>2</v>
      </c>
      <c r="I26" s="93">
        <f t="shared" si="21"/>
        <v>0</v>
      </c>
      <c r="J26" s="92"/>
      <c r="K26" s="92"/>
      <c r="L26" s="92"/>
      <c r="M26" s="92"/>
      <c r="N26" s="92">
        <f t="shared" si="22"/>
        <v>0</v>
      </c>
      <c r="O26" s="92"/>
      <c r="P26" s="92">
        <f t="shared" si="23"/>
        <v>0</v>
      </c>
      <c r="Q26" s="92">
        <f t="shared" si="24"/>
        <v>50</v>
      </c>
      <c r="R26" s="92">
        <f t="shared" si="25"/>
        <v>24</v>
      </c>
      <c r="S26" s="92">
        <f t="shared" si="26"/>
        <v>15</v>
      </c>
      <c r="T26" s="92">
        <f t="shared" si="27"/>
        <v>11</v>
      </c>
      <c r="U26" s="120">
        <v>24</v>
      </c>
      <c r="V26" s="108">
        <v>1</v>
      </c>
      <c r="W26" s="108">
        <v>15</v>
      </c>
      <c r="X26" s="108">
        <v>0.5</v>
      </c>
      <c r="Y26" s="108"/>
      <c r="Z26" s="108"/>
      <c r="AA26" s="108">
        <v>11</v>
      </c>
      <c r="AB26" s="108">
        <v>0.5</v>
      </c>
      <c r="AC26" s="108"/>
      <c r="AD26" s="108"/>
      <c r="AE26" s="108"/>
      <c r="AF26" s="109"/>
      <c r="AG26" s="110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106"/>
      <c r="AS26" s="117"/>
      <c r="AT26" s="118"/>
      <c r="AU26" s="118"/>
      <c r="AV26" s="118"/>
      <c r="AW26" s="105"/>
      <c r="AX26" s="105"/>
      <c r="AY26" s="118"/>
      <c r="AZ26" s="118"/>
      <c r="BA26" s="118"/>
      <c r="BB26" s="118"/>
      <c r="BC26" s="118"/>
      <c r="BD26" s="119"/>
      <c r="BE26" s="167" t="s">
        <v>68</v>
      </c>
      <c r="BF26" s="110"/>
      <c r="BG26" s="92"/>
      <c r="BH26" s="92"/>
      <c r="BI26" s="92"/>
      <c r="BJ26" s="105"/>
      <c r="BK26" s="105"/>
      <c r="BL26" s="92"/>
      <c r="BM26" s="92"/>
      <c r="BN26" s="92"/>
      <c r="BO26" s="92"/>
      <c r="BP26" s="92"/>
      <c r="BQ26" s="106"/>
      <c r="BR26" s="110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106"/>
      <c r="CH26" s="110"/>
      <c r="CI26" s="92"/>
      <c r="CJ26" s="92"/>
      <c r="CK26" s="112"/>
      <c r="CL26" s="105"/>
      <c r="CM26" s="105"/>
      <c r="CN26" s="105"/>
      <c r="CO26" s="105"/>
      <c r="CP26" s="92"/>
      <c r="CQ26" s="92"/>
      <c r="CR26" s="112"/>
      <c r="CS26" s="112"/>
      <c r="CT26" s="112"/>
      <c r="CU26" s="112"/>
      <c r="CV26" s="112"/>
      <c r="CW26" s="113"/>
      <c r="CX26" s="51"/>
      <c r="CY26" s="52"/>
    </row>
    <row r="27" spans="1:103" s="69" customFormat="1" x14ac:dyDescent="0.3">
      <c r="A27" s="168" t="s">
        <v>70</v>
      </c>
      <c r="B27" s="90">
        <f t="shared" si="14"/>
        <v>8.3333333333333332E-3</v>
      </c>
      <c r="C27" s="103">
        <f t="shared" si="18"/>
        <v>0.27027027027027029</v>
      </c>
      <c r="D27" s="92" t="s">
        <v>56</v>
      </c>
      <c r="E27" s="92">
        <f t="shared" si="19"/>
        <v>37</v>
      </c>
      <c r="F27" s="92">
        <f t="shared" si="28"/>
        <v>1.5</v>
      </c>
      <c r="G27" s="92"/>
      <c r="H27" s="92">
        <f t="shared" si="20"/>
        <v>1.5</v>
      </c>
      <c r="I27" s="93">
        <f t="shared" si="21"/>
        <v>0</v>
      </c>
      <c r="J27" s="92"/>
      <c r="K27" s="92"/>
      <c r="L27" s="92"/>
      <c r="M27" s="92"/>
      <c r="N27" s="92">
        <f t="shared" si="22"/>
        <v>0</v>
      </c>
      <c r="O27" s="92"/>
      <c r="P27" s="92">
        <f t="shared" si="23"/>
        <v>0</v>
      </c>
      <c r="Q27" s="118">
        <f t="shared" si="24"/>
        <v>37</v>
      </c>
      <c r="R27" s="118">
        <f t="shared" si="25"/>
        <v>15</v>
      </c>
      <c r="S27" s="118">
        <f t="shared" si="26"/>
        <v>12</v>
      </c>
      <c r="T27" s="118">
        <f t="shared" si="27"/>
        <v>10</v>
      </c>
      <c r="U27" s="120">
        <v>15</v>
      </c>
      <c r="V27" s="108">
        <v>0.5</v>
      </c>
      <c r="W27" s="108">
        <v>12</v>
      </c>
      <c r="X27" s="108">
        <v>0.5</v>
      </c>
      <c r="Y27" s="108"/>
      <c r="Z27" s="108"/>
      <c r="AA27" s="108">
        <v>10</v>
      </c>
      <c r="AB27" s="108">
        <v>0.5</v>
      </c>
      <c r="AC27" s="108"/>
      <c r="AD27" s="108"/>
      <c r="AE27" s="108"/>
      <c r="AF27" s="109"/>
      <c r="AG27" s="110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106"/>
      <c r="AS27" s="117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9"/>
      <c r="BE27" s="167" t="s">
        <v>70</v>
      </c>
      <c r="BF27" s="110"/>
      <c r="BG27" s="92"/>
      <c r="BH27" s="92"/>
      <c r="BI27" s="92"/>
      <c r="BJ27" s="105"/>
      <c r="BK27" s="105"/>
      <c r="BL27" s="92"/>
      <c r="BM27" s="92"/>
      <c r="BN27" s="92"/>
      <c r="BO27" s="92"/>
      <c r="BP27" s="92"/>
      <c r="BQ27" s="106"/>
      <c r="BR27" s="117"/>
      <c r="BS27" s="118"/>
      <c r="BT27" s="118"/>
      <c r="BU27" s="118"/>
      <c r="BV27" s="92"/>
      <c r="BW27" s="92"/>
      <c r="BX27" s="92"/>
      <c r="BY27" s="92"/>
      <c r="BZ27" s="92"/>
      <c r="CA27" s="92"/>
      <c r="CB27" s="118"/>
      <c r="CC27" s="118"/>
      <c r="CD27" s="118"/>
      <c r="CE27" s="118"/>
      <c r="CF27" s="118"/>
      <c r="CG27" s="119"/>
      <c r="CH27" s="110"/>
      <c r="CI27" s="92"/>
      <c r="CJ27" s="92"/>
      <c r="CK27" s="112"/>
      <c r="CL27" s="105"/>
      <c r="CM27" s="105"/>
      <c r="CN27" s="105"/>
      <c r="CO27" s="105"/>
      <c r="CP27" s="92"/>
      <c r="CQ27" s="92"/>
      <c r="CR27" s="112"/>
      <c r="CS27" s="112"/>
      <c r="CT27" s="112"/>
      <c r="CU27" s="112"/>
      <c r="CV27" s="112"/>
      <c r="CW27" s="113"/>
      <c r="CX27" s="51"/>
      <c r="CY27" s="52"/>
    </row>
    <row r="28" spans="1:103" s="69" customFormat="1" x14ac:dyDescent="0.3">
      <c r="A28" s="168" t="s">
        <v>71</v>
      </c>
      <c r="B28" s="90">
        <f t="shared" si="14"/>
        <v>1.6666666666666666E-2</v>
      </c>
      <c r="C28" s="103">
        <f t="shared" si="18"/>
        <v>0.32</v>
      </c>
      <c r="D28" s="35" t="s">
        <v>56</v>
      </c>
      <c r="E28" s="92">
        <f t="shared" si="19"/>
        <v>75</v>
      </c>
      <c r="F28" s="92">
        <f t="shared" si="28"/>
        <v>3</v>
      </c>
      <c r="G28" s="92"/>
      <c r="H28" s="92">
        <f t="shared" si="20"/>
        <v>3</v>
      </c>
      <c r="I28" s="93">
        <f t="shared" si="21"/>
        <v>0</v>
      </c>
      <c r="J28" s="92"/>
      <c r="K28" s="92"/>
      <c r="L28" s="92"/>
      <c r="M28" s="92"/>
      <c r="N28" s="92">
        <f t="shared" si="22"/>
        <v>0</v>
      </c>
      <c r="O28" s="92"/>
      <c r="P28" s="92">
        <f t="shared" si="23"/>
        <v>0</v>
      </c>
      <c r="Q28" s="92">
        <f t="shared" si="24"/>
        <v>75</v>
      </c>
      <c r="R28" s="92">
        <f t="shared" si="25"/>
        <v>30</v>
      </c>
      <c r="S28" s="92">
        <f t="shared" si="26"/>
        <v>21</v>
      </c>
      <c r="T28" s="92">
        <f t="shared" si="27"/>
        <v>24</v>
      </c>
      <c r="U28" s="120">
        <v>30</v>
      </c>
      <c r="V28" s="108">
        <v>1</v>
      </c>
      <c r="W28" s="108">
        <v>21</v>
      </c>
      <c r="X28" s="108">
        <v>1</v>
      </c>
      <c r="Y28" s="108"/>
      <c r="Z28" s="108"/>
      <c r="AA28" s="108">
        <v>24</v>
      </c>
      <c r="AB28" s="108">
        <v>1</v>
      </c>
      <c r="AC28" s="108"/>
      <c r="AD28" s="108"/>
      <c r="AE28" s="108"/>
      <c r="AF28" s="109"/>
      <c r="AG28" s="169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70"/>
      <c r="AS28" s="117"/>
      <c r="AT28" s="118"/>
      <c r="AU28" s="118"/>
      <c r="AV28" s="118"/>
      <c r="AW28" s="105"/>
      <c r="AX28" s="105"/>
      <c r="AY28" s="118"/>
      <c r="AZ28" s="118"/>
      <c r="BA28" s="118"/>
      <c r="BB28" s="118"/>
      <c r="BC28" s="118"/>
      <c r="BD28" s="119"/>
      <c r="BE28" s="167" t="s">
        <v>71</v>
      </c>
      <c r="BF28" s="117"/>
      <c r="BG28" s="118"/>
      <c r="BH28" s="118"/>
      <c r="BI28" s="118"/>
      <c r="BJ28" s="105"/>
      <c r="BK28" s="105"/>
      <c r="BL28" s="118"/>
      <c r="BM28" s="118"/>
      <c r="BN28" s="118"/>
      <c r="BO28" s="118"/>
      <c r="BP28" s="118"/>
      <c r="BQ28" s="119"/>
      <c r="BR28" s="117"/>
      <c r="BS28" s="118"/>
      <c r="BT28" s="118"/>
      <c r="BU28" s="118"/>
      <c r="BV28" s="105"/>
      <c r="BW28" s="105"/>
      <c r="BX28" s="105"/>
      <c r="BY28" s="105"/>
      <c r="BZ28" s="105"/>
      <c r="CA28" s="105"/>
      <c r="CB28" s="118"/>
      <c r="CC28" s="118"/>
      <c r="CD28" s="118"/>
      <c r="CE28" s="118"/>
      <c r="CF28" s="118"/>
      <c r="CG28" s="119"/>
      <c r="CH28" s="110"/>
      <c r="CI28" s="92"/>
      <c r="CJ28" s="92"/>
      <c r="CK28" s="112"/>
      <c r="CL28" s="105"/>
      <c r="CM28" s="105"/>
      <c r="CN28" s="105"/>
      <c r="CO28" s="105"/>
      <c r="CP28" s="105"/>
      <c r="CQ28" s="105"/>
      <c r="CR28" s="112"/>
      <c r="CS28" s="112"/>
      <c r="CT28" s="112"/>
      <c r="CU28" s="112"/>
      <c r="CV28" s="112"/>
      <c r="CW28" s="113"/>
      <c r="CX28" s="51"/>
      <c r="CY28" s="52"/>
    </row>
    <row r="29" spans="1:103" s="69" customFormat="1" x14ac:dyDescent="0.3">
      <c r="A29" s="168" t="s">
        <v>72</v>
      </c>
      <c r="B29" s="90">
        <f t="shared" si="14"/>
        <v>8.3333333333333332E-3</v>
      </c>
      <c r="C29" s="103">
        <f t="shared" si="18"/>
        <v>0.27027027027027029</v>
      </c>
      <c r="D29" s="35" t="s">
        <v>56</v>
      </c>
      <c r="E29" s="92">
        <f t="shared" si="19"/>
        <v>37</v>
      </c>
      <c r="F29" s="92">
        <f t="shared" si="28"/>
        <v>1.5</v>
      </c>
      <c r="G29" s="92"/>
      <c r="H29" s="92">
        <f t="shared" si="20"/>
        <v>1.5</v>
      </c>
      <c r="I29" s="93">
        <f t="shared" si="21"/>
        <v>0</v>
      </c>
      <c r="J29" s="92"/>
      <c r="K29" s="92"/>
      <c r="L29" s="92"/>
      <c r="M29" s="92"/>
      <c r="N29" s="92">
        <f t="shared" si="22"/>
        <v>0</v>
      </c>
      <c r="O29" s="92"/>
      <c r="P29" s="92">
        <f t="shared" si="23"/>
        <v>0</v>
      </c>
      <c r="Q29" s="92">
        <f t="shared" si="24"/>
        <v>37</v>
      </c>
      <c r="R29" s="92">
        <f t="shared" si="25"/>
        <v>15</v>
      </c>
      <c r="S29" s="92">
        <f t="shared" si="26"/>
        <v>12</v>
      </c>
      <c r="T29" s="92">
        <f t="shared" si="27"/>
        <v>10</v>
      </c>
      <c r="U29" s="120">
        <v>15</v>
      </c>
      <c r="V29" s="108">
        <v>0.5</v>
      </c>
      <c r="W29" s="108">
        <v>12</v>
      </c>
      <c r="X29" s="108">
        <v>0.5</v>
      </c>
      <c r="Y29" s="108"/>
      <c r="Z29" s="108"/>
      <c r="AA29" s="108">
        <v>10</v>
      </c>
      <c r="AB29" s="108">
        <v>0.5</v>
      </c>
      <c r="AC29" s="108"/>
      <c r="AD29" s="108"/>
      <c r="AE29" s="108"/>
      <c r="AF29" s="109"/>
      <c r="AG29" s="169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70"/>
      <c r="AS29" s="117"/>
      <c r="AT29" s="118"/>
      <c r="AU29" s="118"/>
      <c r="AV29" s="118"/>
      <c r="AW29" s="105"/>
      <c r="AX29" s="105"/>
      <c r="AY29" s="118"/>
      <c r="AZ29" s="118"/>
      <c r="BA29" s="118"/>
      <c r="BB29" s="118"/>
      <c r="BC29" s="118"/>
      <c r="BD29" s="119"/>
      <c r="BE29" s="167" t="s">
        <v>71</v>
      </c>
      <c r="BF29" s="117"/>
      <c r="BG29" s="118"/>
      <c r="BH29" s="118"/>
      <c r="BI29" s="118"/>
      <c r="BJ29" s="105"/>
      <c r="BK29" s="105"/>
      <c r="BL29" s="118"/>
      <c r="BM29" s="118"/>
      <c r="BN29" s="118"/>
      <c r="BO29" s="118"/>
      <c r="BP29" s="118"/>
      <c r="BQ29" s="119"/>
      <c r="BR29" s="117"/>
      <c r="BS29" s="118"/>
      <c r="BT29" s="118"/>
      <c r="BU29" s="118"/>
      <c r="BV29" s="105"/>
      <c r="BW29" s="105"/>
      <c r="BX29" s="105"/>
      <c r="BY29" s="105"/>
      <c r="BZ29" s="105"/>
      <c r="CA29" s="105"/>
      <c r="CB29" s="118"/>
      <c r="CC29" s="118"/>
      <c r="CD29" s="118"/>
      <c r="CE29" s="118"/>
      <c r="CF29" s="118"/>
      <c r="CG29" s="119"/>
      <c r="CH29" s="110"/>
      <c r="CI29" s="92"/>
      <c r="CJ29" s="92"/>
      <c r="CK29" s="112"/>
      <c r="CL29" s="105"/>
      <c r="CM29" s="105"/>
      <c r="CN29" s="105"/>
      <c r="CO29" s="105"/>
      <c r="CP29" s="105"/>
      <c r="CQ29" s="105"/>
      <c r="CR29" s="112"/>
      <c r="CS29" s="112"/>
      <c r="CT29" s="112"/>
      <c r="CU29" s="112"/>
      <c r="CV29" s="112"/>
      <c r="CW29" s="113"/>
      <c r="CX29" s="51"/>
      <c r="CY29" s="52"/>
    </row>
    <row r="30" spans="1:103" s="69" customFormat="1" ht="19.5" thickBot="1" x14ac:dyDescent="0.35">
      <c r="A30" s="173" t="s">
        <v>73</v>
      </c>
      <c r="B30" s="90">
        <f t="shared" si="14"/>
        <v>3.3333333333333333E-2</v>
      </c>
      <c r="C30" s="103">
        <f t="shared" si="18"/>
        <v>0.2</v>
      </c>
      <c r="D30" s="92" t="s">
        <v>58</v>
      </c>
      <c r="E30" s="92">
        <f t="shared" si="19"/>
        <v>150</v>
      </c>
      <c r="F30" s="92">
        <f t="shared" si="28"/>
        <v>6</v>
      </c>
      <c r="G30" s="118"/>
      <c r="H30" s="92">
        <f t="shared" si="20"/>
        <v>6</v>
      </c>
      <c r="I30" s="93">
        <f t="shared" si="21"/>
        <v>0</v>
      </c>
      <c r="J30" s="174"/>
      <c r="K30" s="174"/>
      <c r="L30" s="174"/>
      <c r="M30" s="174"/>
      <c r="N30" s="175">
        <f t="shared" si="22"/>
        <v>0</v>
      </c>
      <c r="O30" s="175"/>
      <c r="P30" s="175">
        <f t="shared" si="23"/>
        <v>0</v>
      </c>
      <c r="Q30" s="175">
        <f t="shared" si="24"/>
        <v>150</v>
      </c>
      <c r="R30" s="175">
        <f t="shared" si="25"/>
        <v>0</v>
      </c>
      <c r="S30" s="175">
        <f t="shared" si="26"/>
        <v>120</v>
      </c>
      <c r="T30" s="175">
        <f t="shared" si="27"/>
        <v>30</v>
      </c>
      <c r="U30" s="176"/>
      <c r="V30" s="175"/>
      <c r="W30" s="175"/>
      <c r="X30" s="175"/>
      <c r="Y30" s="177"/>
      <c r="Z30" s="177"/>
      <c r="AA30" s="175"/>
      <c r="AB30" s="175"/>
      <c r="AC30" s="175"/>
      <c r="AD30" s="175"/>
      <c r="AE30" s="175"/>
      <c r="AF30" s="178"/>
      <c r="AG30" s="179"/>
      <c r="AH30" s="180"/>
      <c r="AI30" s="180">
        <v>30</v>
      </c>
      <c r="AJ30" s="180">
        <v>1</v>
      </c>
      <c r="AK30" s="180"/>
      <c r="AL30" s="180"/>
      <c r="AM30" s="181">
        <v>8</v>
      </c>
      <c r="AN30" s="180">
        <v>0.5</v>
      </c>
      <c r="AO30" s="180"/>
      <c r="AP30" s="180"/>
      <c r="AQ30" s="180"/>
      <c r="AR30" s="182"/>
      <c r="AS30" s="179"/>
      <c r="AT30" s="180"/>
      <c r="AU30" s="180">
        <v>30</v>
      </c>
      <c r="AV30" s="180">
        <v>1</v>
      </c>
      <c r="AW30" s="180"/>
      <c r="AX30" s="180"/>
      <c r="AY30" s="180">
        <v>7</v>
      </c>
      <c r="AZ30" s="180">
        <v>0.5</v>
      </c>
      <c r="BA30" s="180"/>
      <c r="BB30" s="180"/>
      <c r="BC30" s="180"/>
      <c r="BD30" s="182"/>
      <c r="BE30" s="183" t="s">
        <v>73</v>
      </c>
      <c r="BF30" s="179"/>
      <c r="BG30" s="180"/>
      <c r="BH30" s="180">
        <v>30</v>
      </c>
      <c r="BI30" s="180">
        <v>1</v>
      </c>
      <c r="BJ30" s="180"/>
      <c r="BK30" s="180"/>
      <c r="BL30" s="180">
        <v>7</v>
      </c>
      <c r="BM30" s="180">
        <v>0.5</v>
      </c>
      <c r="BN30" s="180"/>
      <c r="BO30" s="180"/>
      <c r="BP30" s="180"/>
      <c r="BQ30" s="182"/>
      <c r="BR30" s="179"/>
      <c r="BS30" s="180"/>
      <c r="BT30" s="180">
        <v>30</v>
      </c>
      <c r="BU30" s="180">
        <v>1</v>
      </c>
      <c r="BV30" s="180"/>
      <c r="BW30" s="180"/>
      <c r="BX30" s="180"/>
      <c r="BY30" s="180"/>
      <c r="BZ30" s="180"/>
      <c r="CA30" s="180"/>
      <c r="CB30" s="180">
        <v>8</v>
      </c>
      <c r="CC30" s="180">
        <v>0.5</v>
      </c>
      <c r="CD30" s="180"/>
      <c r="CE30" s="180"/>
      <c r="CF30" s="180"/>
      <c r="CG30" s="182"/>
      <c r="CH30" s="184"/>
      <c r="CI30" s="175"/>
      <c r="CJ30" s="175"/>
      <c r="CK30" s="185"/>
      <c r="CL30" s="177"/>
      <c r="CM30" s="177"/>
      <c r="CN30" s="177"/>
      <c r="CO30" s="177"/>
      <c r="CP30" s="177"/>
      <c r="CQ30" s="177"/>
      <c r="CR30" s="185"/>
      <c r="CS30" s="185"/>
      <c r="CT30" s="185"/>
      <c r="CU30" s="185"/>
      <c r="CV30" s="185"/>
      <c r="CW30" s="186"/>
      <c r="CX30" s="51"/>
      <c r="CY30" s="52"/>
    </row>
    <row r="31" spans="1:103" s="77" customFormat="1" ht="19.5" thickBot="1" x14ac:dyDescent="0.35">
      <c r="A31" s="187" t="s">
        <v>74</v>
      </c>
      <c r="B31" s="139">
        <f t="shared" si="14"/>
        <v>9.4444444444444442E-2</v>
      </c>
      <c r="C31" s="140">
        <f t="shared" si="18"/>
        <v>0.25</v>
      </c>
      <c r="D31" s="141"/>
      <c r="E31" s="142">
        <f t="shared" si="19"/>
        <v>424</v>
      </c>
      <c r="F31" s="141">
        <f>SUM(F24:F30)</f>
        <v>17</v>
      </c>
      <c r="G31" s="73"/>
      <c r="H31" s="143">
        <f>SUM(H24:H30)</f>
        <v>17</v>
      </c>
      <c r="I31" s="144">
        <f>SUM(I24:I30)</f>
        <v>0</v>
      </c>
      <c r="J31" s="144"/>
      <c r="K31" s="144"/>
      <c r="L31" s="144"/>
      <c r="M31" s="144"/>
      <c r="N31" s="144">
        <f t="shared" ref="N31:AJ31" si="29">SUM(N24:N30)</f>
        <v>0</v>
      </c>
      <c r="O31" s="144"/>
      <c r="P31" s="144">
        <f t="shared" si="29"/>
        <v>0</v>
      </c>
      <c r="Q31" s="144">
        <f t="shared" si="29"/>
        <v>424</v>
      </c>
      <c r="R31" s="144">
        <f t="shared" si="29"/>
        <v>123</v>
      </c>
      <c r="S31" s="144">
        <f t="shared" si="29"/>
        <v>195</v>
      </c>
      <c r="T31" s="144">
        <f t="shared" si="29"/>
        <v>106</v>
      </c>
      <c r="U31" s="144">
        <f t="shared" si="29"/>
        <v>99</v>
      </c>
      <c r="V31" s="144">
        <f t="shared" si="29"/>
        <v>3.5</v>
      </c>
      <c r="W31" s="144">
        <f t="shared" si="29"/>
        <v>60</v>
      </c>
      <c r="X31" s="144">
        <f t="shared" si="29"/>
        <v>2.5</v>
      </c>
      <c r="Y31" s="144">
        <f t="shared" si="29"/>
        <v>0</v>
      </c>
      <c r="Z31" s="144">
        <f t="shared" si="29"/>
        <v>0</v>
      </c>
      <c r="AA31" s="144">
        <f t="shared" si="29"/>
        <v>65</v>
      </c>
      <c r="AB31" s="144">
        <f t="shared" si="29"/>
        <v>3</v>
      </c>
      <c r="AC31" s="144">
        <f t="shared" si="29"/>
        <v>0</v>
      </c>
      <c r="AD31" s="144">
        <f t="shared" si="29"/>
        <v>0</v>
      </c>
      <c r="AE31" s="144">
        <f t="shared" si="29"/>
        <v>0</v>
      </c>
      <c r="AF31" s="144">
        <f t="shared" si="29"/>
        <v>0</v>
      </c>
      <c r="AG31" s="144">
        <f t="shared" si="29"/>
        <v>24</v>
      </c>
      <c r="AH31" s="144">
        <f t="shared" si="29"/>
        <v>1</v>
      </c>
      <c r="AI31" s="144">
        <f t="shared" si="29"/>
        <v>45</v>
      </c>
      <c r="AJ31" s="144">
        <f t="shared" si="29"/>
        <v>1.5</v>
      </c>
      <c r="AK31" s="144"/>
      <c r="AL31" s="144">
        <f t="shared" ref="AL31:BD31" si="30">SUM(AL24:AL30)</f>
        <v>0</v>
      </c>
      <c r="AM31" s="144">
        <f t="shared" si="30"/>
        <v>19</v>
      </c>
      <c r="AN31" s="144">
        <f t="shared" si="30"/>
        <v>1</v>
      </c>
      <c r="AO31" s="144">
        <f t="shared" si="30"/>
        <v>0</v>
      </c>
      <c r="AP31" s="144">
        <f t="shared" si="30"/>
        <v>0</v>
      </c>
      <c r="AQ31" s="144">
        <f t="shared" si="30"/>
        <v>0</v>
      </c>
      <c r="AR31" s="144">
        <f t="shared" si="30"/>
        <v>0</v>
      </c>
      <c r="AS31" s="144">
        <f t="shared" si="30"/>
        <v>0</v>
      </c>
      <c r="AT31" s="144">
        <f t="shared" si="30"/>
        <v>0</v>
      </c>
      <c r="AU31" s="144">
        <f t="shared" si="30"/>
        <v>30</v>
      </c>
      <c r="AV31" s="144">
        <f t="shared" si="30"/>
        <v>1</v>
      </c>
      <c r="AW31" s="144">
        <f t="shared" si="30"/>
        <v>0</v>
      </c>
      <c r="AX31" s="144">
        <f t="shared" si="30"/>
        <v>0</v>
      </c>
      <c r="AY31" s="144">
        <f t="shared" si="30"/>
        <v>7</v>
      </c>
      <c r="AZ31" s="144">
        <f t="shared" si="30"/>
        <v>0.5</v>
      </c>
      <c r="BA31" s="144">
        <f t="shared" si="30"/>
        <v>0</v>
      </c>
      <c r="BB31" s="144">
        <f t="shared" si="30"/>
        <v>0</v>
      </c>
      <c r="BC31" s="144">
        <f t="shared" si="30"/>
        <v>0</v>
      </c>
      <c r="BD31" s="144">
        <f t="shared" si="30"/>
        <v>0</v>
      </c>
      <c r="BE31" s="187" t="s">
        <v>63</v>
      </c>
      <c r="BF31" s="144">
        <f t="shared" ref="BF31:BW31" si="31">SUM(BF24:BF30)</f>
        <v>0</v>
      </c>
      <c r="BG31" s="144">
        <f t="shared" si="31"/>
        <v>0</v>
      </c>
      <c r="BH31" s="144">
        <f t="shared" si="31"/>
        <v>30</v>
      </c>
      <c r="BI31" s="144">
        <f t="shared" si="31"/>
        <v>1</v>
      </c>
      <c r="BJ31" s="144">
        <f t="shared" si="31"/>
        <v>0</v>
      </c>
      <c r="BK31" s="144">
        <f t="shared" si="31"/>
        <v>0</v>
      </c>
      <c r="BL31" s="144">
        <f t="shared" si="31"/>
        <v>7</v>
      </c>
      <c r="BM31" s="144">
        <f t="shared" si="31"/>
        <v>0.5</v>
      </c>
      <c r="BN31" s="144">
        <f t="shared" si="31"/>
        <v>0</v>
      </c>
      <c r="BO31" s="144">
        <f t="shared" si="31"/>
        <v>0</v>
      </c>
      <c r="BP31" s="144">
        <f t="shared" si="31"/>
        <v>0</v>
      </c>
      <c r="BQ31" s="144">
        <f t="shared" si="31"/>
        <v>0</v>
      </c>
      <c r="BR31" s="144">
        <f t="shared" si="31"/>
        <v>0</v>
      </c>
      <c r="BS31" s="144">
        <f t="shared" si="31"/>
        <v>0</v>
      </c>
      <c r="BT31" s="144">
        <f t="shared" si="31"/>
        <v>30</v>
      </c>
      <c r="BU31" s="144">
        <f t="shared" si="31"/>
        <v>1</v>
      </c>
      <c r="BV31" s="144">
        <f t="shared" si="31"/>
        <v>0</v>
      </c>
      <c r="BW31" s="144">
        <f t="shared" si="31"/>
        <v>0</v>
      </c>
      <c r="BX31" s="144"/>
      <c r="BY31" s="144"/>
      <c r="BZ31" s="144">
        <f t="shared" ref="BZ31:CM31" si="32">SUM(BZ24:BZ30)</f>
        <v>0</v>
      </c>
      <c r="CA31" s="144">
        <f t="shared" si="32"/>
        <v>0</v>
      </c>
      <c r="CB31" s="144">
        <f t="shared" si="32"/>
        <v>8</v>
      </c>
      <c r="CC31" s="144">
        <f t="shared" si="32"/>
        <v>0.5</v>
      </c>
      <c r="CD31" s="144">
        <f t="shared" si="32"/>
        <v>0</v>
      </c>
      <c r="CE31" s="144">
        <f t="shared" si="32"/>
        <v>0</v>
      </c>
      <c r="CF31" s="144">
        <f t="shared" si="32"/>
        <v>0</v>
      </c>
      <c r="CG31" s="144">
        <f t="shared" si="32"/>
        <v>0</v>
      </c>
      <c r="CH31" s="144">
        <f t="shared" si="32"/>
        <v>0</v>
      </c>
      <c r="CI31" s="144">
        <f t="shared" si="32"/>
        <v>0</v>
      </c>
      <c r="CJ31" s="144">
        <f t="shared" si="32"/>
        <v>0</v>
      </c>
      <c r="CK31" s="144">
        <f t="shared" si="32"/>
        <v>0</v>
      </c>
      <c r="CL31" s="144">
        <f t="shared" si="32"/>
        <v>0</v>
      </c>
      <c r="CM31" s="144">
        <f t="shared" si="32"/>
        <v>0</v>
      </c>
      <c r="CN31" s="144"/>
      <c r="CO31" s="144"/>
      <c r="CP31" s="144">
        <f t="shared" ref="CP31:CW31" si="33">SUM(CP24:CP30)</f>
        <v>0</v>
      </c>
      <c r="CQ31" s="144">
        <f t="shared" si="33"/>
        <v>0</v>
      </c>
      <c r="CR31" s="144">
        <f t="shared" si="33"/>
        <v>0</v>
      </c>
      <c r="CS31" s="144">
        <f t="shared" si="33"/>
        <v>0</v>
      </c>
      <c r="CT31" s="144">
        <f t="shared" si="33"/>
        <v>0</v>
      </c>
      <c r="CU31" s="144">
        <f t="shared" si="33"/>
        <v>0</v>
      </c>
      <c r="CV31" s="144">
        <f t="shared" si="33"/>
        <v>0</v>
      </c>
      <c r="CW31" s="144">
        <f t="shared" si="33"/>
        <v>0</v>
      </c>
      <c r="CX31" s="147"/>
      <c r="CY31" s="76"/>
    </row>
    <row r="32" spans="1:103" s="77" customFormat="1" ht="32.25" thickBot="1" x14ac:dyDescent="0.35">
      <c r="A32" s="188" t="s">
        <v>75</v>
      </c>
      <c r="B32" s="189">
        <f t="shared" si="14"/>
        <v>0.20555555555555555</v>
      </c>
      <c r="C32" s="190">
        <f t="shared" si="18"/>
        <v>0.24025974025974026</v>
      </c>
      <c r="D32" s="151"/>
      <c r="E32" s="191">
        <f t="shared" si="19"/>
        <v>924</v>
      </c>
      <c r="F32" s="151">
        <f>SUM(F21,F31)</f>
        <v>37</v>
      </c>
      <c r="G32" s="151"/>
      <c r="H32" s="151"/>
      <c r="I32" s="192"/>
      <c r="J32" s="192"/>
      <c r="K32" s="192"/>
      <c r="L32" s="192"/>
      <c r="M32" s="192"/>
      <c r="N32" s="151"/>
      <c r="O32" s="151"/>
      <c r="P32" s="151"/>
      <c r="Q32" s="151">
        <f>SUM(Q21,Q31)</f>
        <v>924</v>
      </c>
      <c r="R32" s="151">
        <f>SUM(R21,R31)</f>
        <v>396</v>
      </c>
      <c r="S32" s="151">
        <f>SUM(S21,S31)</f>
        <v>306</v>
      </c>
      <c r="T32" s="193">
        <f>SUM(T21,T31)</f>
        <v>222</v>
      </c>
      <c r="U32" s="194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95" t="s">
        <v>75</v>
      </c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75"/>
      <c r="CY32" s="76"/>
    </row>
    <row r="33" spans="1:107" s="77" customFormat="1" ht="19.5" customHeight="1" thickBot="1" x14ac:dyDescent="0.35">
      <c r="A33" s="78" t="s">
        <v>76</v>
      </c>
      <c r="B33" s="157"/>
      <c r="C33" s="158"/>
      <c r="D33" s="316" t="s">
        <v>77</v>
      </c>
      <c r="E33" s="317"/>
      <c r="F33" s="317"/>
      <c r="G33" s="317"/>
      <c r="H33" s="318"/>
      <c r="I33" s="196"/>
      <c r="J33" s="160"/>
      <c r="K33" s="196"/>
      <c r="L33" s="196"/>
      <c r="M33" s="196"/>
      <c r="N33" s="160"/>
      <c r="O33" s="160"/>
      <c r="P33" s="160"/>
      <c r="Q33" s="160"/>
      <c r="R33" s="160"/>
      <c r="S33" s="160"/>
      <c r="T33" s="160"/>
      <c r="U33" s="197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8"/>
      <c r="AG33" s="163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2"/>
      <c r="AS33" s="163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2"/>
      <c r="BE33" s="78" t="s">
        <v>76</v>
      </c>
      <c r="BF33" s="163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2"/>
      <c r="BR33" s="163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2"/>
      <c r="CH33" s="163"/>
      <c r="CI33" s="160"/>
      <c r="CJ33" s="160"/>
      <c r="CK33" s="199"/>
      <c r="CL33" s="160"/>
      <c r="CM33" s="160"/>
      <c r="CN33" s="160"/>
      <c r="CO33" s="160"/>
      <c r="CP33" s="160"/>
      <c r="CQ33" s="160"/>
      <c r="CR33" s="199"/>
      <c r="CS33" s="199"/>
      <c r="CT33" s="199"/>
      <c r="CU33" s="199"/>
      <c r="CV33" s="199"/>
      <c r="CW33" s="200"/>
      <c r="CX33" s="147"/>
      <c r="CY33" s="76"/>
    </row>
    <row r="34" spans="1:107" s="69" customFormat="1" ht="20.100000000000001" customHeight="1" x14ac:dyDescent="0.3">
      <c r="A34" s="201" t="s">
        <v>78</v>
      </c>
      <c r="B34" s="90">
        <f t="shared" si="14"/>
        <v>8.8888888888888892E-2</v>
      </c>
      <c r="C34" s="103">
        <f t="shared" ref="C34:C45" si="34">T34/E34</f>
        <v>8.1395348837209308E-2</v>
      </c>
      <c r="D34" s="92" t="s">
        <v>52</v>
      </c>
      <c r="E34" s="92">
        <f t="shared" ref="E34:E44" si="35">SUM(I34,Q34)</f>
        <v>430</v>
      </c>
      <c r="F34" s="92">
        <f>SUM(G34,H34)</f>
        <v>16</v>
      </c>
      <c r="G34" s="92">
        <f t="shared" ref="G34:G43" si="36">SUM(X34,AD34,AF34,AJ34,Z34,AP34,AR34,AV34,AL34,BB34,BD34,BI34,AX34,BO34,BQ34,BU34,BW34,CA34,CE34,CG34,CK34,CM34,CQ34,CU34,CW34)</f>
        <v>12</v>
      </c>
      <c r="H34" s="92">
        <f t="shared" ref="H34:H43" si="37">SUM(V34,AB34,AN34,AZ34,BM34,CC34,CS34,AH34,AT34,BG34,BS34,CI34)</f>
        <v>4</v>
      </c>
      <c r="I34" s="92">
        <f t="shared" ref="I34:I43" si="38">SUM(J34,K34,M34,N34,P34)</f>
        <v>320</v>
      </c>
      <c r="J34" s="39">
        <f t="shared" ref="J34:J43" si="39">SUM(W34,AI34,AU34,BH34,BT34,CJ34)</f>
        <v>120</v>
      </c>
      <c r="K34" s="92">
        <f>SUM(Y34,AL34,AW34,BJ34,BV34,CL34)</f>
        <v>0</v>
      </c>
      <c r="L34" s="92"/>
      <c r="M34" s="92">
        <f>SUM(BZ34,CP34)</f>
        <v>0</v>
      </c>
      <c r="N34" s="39">
        <f t="shared" ref="N34:N43" si="40">SUM(AC34,AO34,BA34,BN34,CD34,CT34)</f>
        <v>80</v>
      </c>
      <c r="O34" s="39"/>
      <c r="P34" s="39">
        <f t="shared" ref="P34:P43" si="41">SUM(AE34,AQ34,BC34,BP34,CF34,CV34)</f>
        <v>120</v>
      </c>
      <c r="Q34" s="39">
        <f t="shared" ref="Q34:Q43" si="42">SUM(R34:T34)</f>
        <v>110</v>
      </c>
      <c r="R34" s="39">
        <f t="shared" ref="R34:R43" si="43">SUM(U34,AG34,AS34,BF34,BR34,CH34)</f>
        <v>75</v>
      </c>
      <c r="S34" s="202"/>
      <c r="T34" s="39">
        <f t="shared" ref="T34:T43" si="44">SUM(AA34,AM34,AY34,BL34,CB34,CR34)</f>
        <v>35</v>
      </c>
      <c r="U34" s="108">
        <v>45</v>
      </c>
      <c r="V34" s="108">
        <v>2</v>
      </c>
      <c r="W34" s="108">
        <v>60</v>
      </c>
      <c r="X34" s="108">
        <v>2.5</v>
      </c>
      <c r="Y34" s="108"/>
      <c r="Z34" s="108"/>
      <c r="AA34" s="203">
        <v>35</v>
      </c>
      <c r="AB34" s="108">
        <v>1</v>
      </c>
      <c r="AC34" s="108"/>
      <c r="AD34" s="108"/>
      <c r="AE34" s="108"/>
      <c r="AF34" s="108"/>
      <c r="AG34" s="47">
        <v>30</v>
      </c>
      <c r="AH34" s="45">
        <v>1</v>
      </c>
      <c r="AI34" s="45">
        <v>60</v>
      </c>
      <c r="AJ34" s="45">
        <v>2.5</v>
      </c>
      <c r="AK34" s="45"/>
      <c r="AL34" s="45"/>
      <c r="AM34" s="45"/>
      <c r="AN34" s="45"/>
      <c r="AO34" s="45">
        <v>80</v>
      </c>
      <c r="AP34" s="45">
        <v>3</v>
      </c>
      <c r="AQ34" s="45">
        <v>120</v>
      </c>
      <c r="AR34" s="204">
        <v>4</v>
      </c>
      <c r="AS34" s="205"/>
      <c r="AT34" s="39"/>
      <c r="AU34" s="39"/>
      <c r="AV34" s="39"/>
      <c r="AW34" s="202"/>
      <c r="AX34" s="202"/>
      <c r="AY34" s="39"/>
      <c r="AZ34" s="39"/>
      <c r="BA34" s="39"/>
      <c r="BB34" s="39"/>
      <c r="BC34" s="39"/>
      <c r="BD34" s="206"/>
      <c r="BE34" s="207" t="s">
        <v>78</v>
      </c>
      <c r="BF34" s="205"/>
      <c r="BG34" s="39"/>
      <c r="BH34" s="39"/>
      <c r="BI34" s="39"/>
      <c r="BJ34" s="202"/>
      <c r="BK34" s="202"/>
      <c r="BL34" s="39"/>
      <c r="BM34" s="39"/>
      <c r="BN34" s="39"/>
      <c r="BO34" s="39"/>
      <c r="BP34" s="39"/>
      <c r="BQ34" s="206"/>
      <c r="BR34" s="205"/>
      <c r="BS34" s="39"/>
      <c r="BT34" s="39"/>
      <c r="BU34" s="39"/>
      <c r="BV34" s="202"/>
      <c r="BW34" s="202"/>
      <c r="BX34" s="202"/>
      <c r="BY34" s="202"/>
      <c r="BZ34" s="202"/>
      <c r="CA34" s="202"/>
      <c r="CB34" s="39"/>
      <c r="CC34" s="39"/>
      <c r="CD34" s="39"/>
      <c r="CE34" s="39"/>
      <c r="CF34" s="39"/>
      <c r="CG34" s="206"/>
      <c r="CH34" s="205"/>
      <c r="CI34" s="39"/>
      <c r="CJ34" s="39"/>
      <c r="CK34" s="208"/>
      <c r="CL34" s="202"/>
      <c r="CM34" s="202"/>
      <c r="CN34" s="202"/>
      <c r="CO34" s="202"/>
      <c r="CP34" s="202"/>
      <c r="CQ34" s="202"/>
      <c r="CR34" s="208"/>
      <c r="CS34" s="208"/>
      <c r="CT34" s="208"/>
      <c r="CU34" s="208"/>
      <c r="CV34" s="208"/>
      <c r="CW34" s="209"/>
      <c r="CX34" s="51">
        <f>SUM(AD34,AP34,BB34,BO34,CE34,CU34)</f>
        <v>3</v>
      </c>
      <c r="CY34" s="52">
        <f>SUM(CW34,CG34,BQ34,BD34,AR34,AF34)</f>
        <v>4</v>
      </c>
    </row>
    <row r="35" spans="1:107" s="69" customFormat="1" ht="20.100000000000001" customHeight="1" x14ac:dyDescent="0.3">
      <c r="A35" s="210" t="s">
        <v>79</v>
      </c>
      <c r="B35" s="90">
        <f t="shared" si="14"/>
        <v>8.3333333333333332E-3</v>
      </c>
      <c r="C35" s="103">
        <f t="shared" si="34"/>
        <v>0.36842105263157893</v>
      </c>
      <c r="D35" s="92" t="s">
        <v>56</v>
      </c>
      <c r="E35" s="92">
        <f t="shared" si="35"/>
        <v>38</v>
      </c>
      <c r="F35" s="92">
        <f t="shared" ref="F35:F43" si="45">SUM(G35,H35)</f>
        <v>1.5</v>
      </c>
      <c r="G35" s="92">
        <f t="shared" si="36"/>
        <v>0</v>
      </c>
      <c r="H35" s="92">
        <f t="shared" si="37"/>
        <v>1.5</v>
      </c>
      <c r="I35" s="92">
        <f t="shared" si="38"/>
        <v>0</v>
      </c>
      <c r="J35" s="93">
        <f t="shared" si="39"/>
        <v>0</v>
      </c>
      <c r="K35" s="92">
        <f t="shared" ref="K35:L61" si="46">SUM(Y35,AL35,AW35,BJ35,BV35,CL35)</f>
        <v>0</v>
      </c>
      <c r="L35" s="92"/>
      <c r="M35" s="92">
        <f t="shared" ref="M35:M61" si="47">SUM(BZ35,CP35)</f>
        <v>0</v>
      </c>
      <c r="N35" s="93">
        <f t="shared" si="40"/>
        <v>0</v>
      </c>
      <c r="O35" s="93"/>
      <c r="P35" s="93">
        <f t="shared" si="41"/>
        <v>0</v>
      </c>
      <c r="Q35" s="93">
        <f>SUM(R35:T35)</f>
        <v>38</v>
      </c>
      <c r="R35" s="93">
        <f t="shared" si="43"/>
        <v>24</v>
      </c>
      <c r="S35" s="211"/>
      <c r="T35" s="93">
        <f t="shared" si="44"/>
        <v>14</v>
      </c>
      <c r="U35" s="108">
        <v>24</v>
      </c>
      <c r="V35" s="108">
        <v>1</v>
      </c>
      <c r="W35" s="108"/>
      <c r="X35" s="108"/>
      <c r="Y35" s="108"/>
      <c r="Z35" s="108"/>
      <c r="AA35" s="108">
        <v>14</v>
      </c>
      <c r="AB35" s="108">
        <v>0.5</v>
      </c>
      <c r="AC35" s="108"/>
      <c r="AD35" s="108"/>
      <c r="AE35" s="108"/>
      <c r="AF35" s="108"/>
      <c r="AG35" s="212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8"/>
      <c r="AS35" s="213"/>
      <c r="AT35" s="214"/>
      <c r="AU35" s="214"/>
      <c r="AV35" s="214"/>
      <c r="AW35" s="93"/>
      <c r="AX35" s="93"/>
      <c r="AY35" s="214"/>
      <c r="AZ35" s="214"/>
      <c r="BA35" s="214"/>
      <c r="BB35" s="214"/>
      <c r="BC35" s="214"/>
      <c r="BD35" s="215"/>
      <c r="BE35" s="216" t="s">
        <v>79</v>
      </c>
      <c r="BF35" s="97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8"/>
      <c r="BR35" s="213"/>
      <c r="BS35" s="214"/>
      <c r="BT35" s="214"/>
      <c r="BU35" s="214"/>
      <c r="BV35" s="93"/>
      <c r="BW35" s="93"/>
      <c r="BX35" s="93"/>
      <c r="BY35" s="93"/>
      <c r="BZ35" s="93"/>
      <c r="CA35" s="93"/>
      <c r="CB35" s="214"/>
      <c r="CC35" s="214"/>
      <c r="CD35" s="214"/>
      <c r="CE35" s="214"/>
      <c r="CF35" s="214"/>
      <c r="CG35" s="215"/>
      <c r="CH35" s="97"/>
      <c r="CI35" s="93"/>
      <c r="CJ35" s="93"/>
      <c r="CK35" s="217"/>
      <c r="CL35" s="93"/>
      <c r="CM35" s="93"/>
      <c r="CN35" s="93"/>
      <c r="CO35" s="93"/>
      <c r="CP35" s="93"/>
      <c r="CQ35" s="93"/>
      <c r="CR35" s="217"/>
      <c r="CS35" s="217"/>
      <c r="CT35" s="217"/>
      <c r="CU35" s="217"/>
      <c r="CV35" s="217"/>
      <c r="CW35" s="218"/>
      <c r="CX35" s="51"/>
      <c r="CY35" s="52"/>
    </row>
    <row r="36" spans="1:107" s="69" customFormat="1" ht="20.100000000000001" customHeight="1" x14ac:dyDescent="0.3">
      <c r="A36" s="219" t="s">
        <v>80</v>
      </c>
      <c r="B36" s="90">
        <f t="shared" si="14"/>
        <v>1.6666666666666666E-2</v>
      </c>
      <c r="C36" s="103">
        <f t="shared" si="34"/>
        <v>0.25316455696202533</v>
      </c>
      <c r="D36" s="92" t="s">
        <v>58</v>
      </c>
      <c r="E36" s="92">
        <f t="shared" si="35"/>
        <v>79</v>
      </c>
      <c r="F36" s="92">
        <f t="shared" si="45"/>
        <v>3</v>
      </c>
      <c r="G36" s="92">
        <f t="shared" si="36"/>
        <v>1.5</v>
      </c>
      <c r="H36" s="92">
        <f t="shared" si="37"/>
        <v>1.5</v>
      </c>
      <c r="I36" s="92">
        <f t="shared" si="38"/>
        <v>35</v>
      </c>
      <c r="J36" s="93">
        <f t="shared" si="39"/>
        <v>15</v>
      </c>
      <c r="K36" s="92">
        <f t="shared" si="46"/>
        <v>0</v>
      </c>
      <c r="L36" s="92"/>
      <c r="M36" s="92">
        <f t="shared" si="47"/>
        <v>0</v>
      </c>
      <c r="N36" s="92">
        <f t="shared" si="40"/>
        <v>20</v>
      </c>
      <c r="O36" s="92"/>
      <c r="P36" s="92">
        <f t="shared" si="41"/>
        <v>0</v>
      </c>
      <c r="Q36" s="92">
        <f t="shared" si="42"/>
        <v>44</v>
      </c>
      <c r="R36" s="92">
        <f t="shared" si="43"/>
        <v>24</v>
      </c>
      <c r="S36" s="105"/>
      <c r="T36" s="92">
        <f t="shared" si="44"/>
        <v>20</v>
      </c>
      <c r="U36" s="120">
        <v>24</v>
      </c>
      <c r="V36" s="108">
        <v>1</v>
      </c>
      <c r="W36" s="108">
        <v>15</v>
      </c>
      <c r="X36" s="108">
        <v>0.5</v>
      </c>
      <c r="Y36" s="108"/>
      <c r="Z36" s="108"/>
      <c r="AA36" s="108">
        <v>20</v>
      </c>
      <c r="AB36" s="108">
        <v>0.5</v>
      </c>
      <c r="AC36" s="108">
        <v>20</v>
      </c>
      <c r="AD36" s="108">
        <v>1</v>
      </c>
      <c r="AE36" s="108"/>
      <c r="AF36" s="109"/>
      <c r="AG36" s="110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106"/>
      <c r="AS36" s="110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106"/>
      <c r="BE36" s="220" t="s">
        <v>80</v>
      </c>
      <c r="BF36" s="110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106"/>
      <c r="BR36" s="110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106"/>
      <c r="CH36" s="110"/>
      <c r="CI36" s="92"/>
      <c r="CJ36" s="92"/>
      <c r="CK36" s="221"/>
      <c r="CL36" s="92"/>
      <c r="CM36" s="92"/>
      <c r="CN36" s="92"/>
      <c r="CO36" s="92"/>
      <c r="CP36" s="92"/>
      <c r="CQ36" s="92"/>
      <c r="CR36" s="221"/>
      <c r="CS36" s="221"/>
      <c r="CT36" s="221"/>
      <c r="CU36" s="221"/>
      <c r="CV36" s="221"/>
      <c r="CW36" s="222"/>
      <c r="CX36" s="51">
        <f>SUM(AD36,AP36,BB36,BO36,CE36,CU36)</f>
        <v>1</v>
      </c>
      <c r="CY36" s="52">
        <f>SUM(CW36,CG36,BQ36,BD36,AR36,AF36)</f>
        <v>0</v>
      </c>
    </row>
    <row r="37" spans="1:107" s="69" customFormat="1" ht="20.100000000000001" customHeight="1" x14ac:dyDescent="0.3">
      <c r="A37" s="219" t="s">
        <v>81</v>
      </c>
      <c r="B37" s="90">
        <f t="shared" si="14"/>
        <v>6.1111111111111109E-2</v>
      </c>
      <c r="C37" s="103">
        <f t="shared" si="34"/>
        <v>0</v>
      </c>
      <c r="D37" s="92" t="s">
        <v>52</v>
      </c>
      <c r="E37" s="92">
        <f t="shared" si="35"/>
        <v>315</v>
      </c>
      <c r="F37" s="92">
        <f t="shared" si="45"/>
        <v>11</v>
      </c>
      <c r="G37" s="92">
        <f t="shared" si="36"/>
        <v>10.5</v>
      </c>
      <c r="H37" s="92">
        <f t="shared" si="37"/>
        <v>0.5</v>
      </c>
      <c r="I37" s="92">
        <f t="shared" si="38"/>
        <v>300</v>
      </c>
      <c r="J37" s="93">
        <f t="shared" si="39"/>
        <v>20</v>
      </c>
      <c r="K37" s="92">
        <f t="shared" si="46"/>
        <v>0</v>
      </c>
      <c r="L37" s="92"/>
      <c r="M37" s="92">
        <f t="shared" si="47"/>
        <v>0</v>
      </c>
      <c r="N37" s="92">
        <f t="shared" si="40"/>
        <v>120</v>
      </c>
      <c r="O37" s="92"/>
      <c r="P37" s="92">
        <f t="shared" si="41"/>
        <v>160</v>
      </c>
      <c r="Q37" s="92">
        <f t="shared" si="42"/>
        <v>15</v>
      </c>
      <c r="R37" s="92">
        <f t="shared" si="43"/>
        <v>15</v>
      </c>
      <c r="S37" s="105"/>
      <c r="T37" s="92">
        <f t="shared" si="44"/>
        <v>0</v>
      </c>
      <c r="U37" s="104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106"/>
      <c r="AG37" s="110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106"/>
      <c r="AS37" s="110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106"/>
      <c r="BE37" s="220" t="s">
        <v>81</v>
      </c>
      <c r="BF37" s="110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106"/>
      <c r="BR37" s="107">
        <v>15</v>
      </c>
      <c r="BS37" s="108">
        <v>0.5</v>
      </c>
      <c r="BT37" s="108">
        <v>20</v>
      </c>
      <c r="BU37" s="108">
        <v>0.5</v>
      </c>
      <c r="BV37" s="108"/>
      <c r="BW37" s="108"/>
      <c r="BX37" s="108"/>
      <c r="BY37" s="108"/>
      <c r="BZ37" s="108"/>
      <c r="CA37" s="108"/>
      <c r="CB37" s="108"/>
      <c r="CC37" s="108"/>
      <c r="CD37" s="108">
        <v>80</v>
      </c>
      <c r="CE37" s="108">
        <v>3</v>
      </c>
      <c r="CF37" s="108">
        <v>40</v>
      </c>
      <c r="CG37" s="109">
        <v>1</v>
      </c>
      <c r="CH37" s="107"/>
      <c r="CI37" s="108"/>
      <c r="CJ37" s="108"/>
      <c r="CK37" s="223"/>
      <c r="CL37" s="108"/>
      <c r="CM37" s="108"/>
      <c r="CN37" s="108"/>
      <c r="CO37" s="108"/>
      <c r="CP37" s="108"/>
      <c r="CQ37" s="108"/>
      <c r="CR37" s="223"/>
      <c r="CS37" s="223"/>
      <c r="CT37" s="223">
        <v>40</v>
      </c>
      <c r="CU37" s="223">
        <v>1</v>
      </c>
      <c r="CV37" s="223">
        <v>120</v>
      </c>
      <c r="CW37" s="224">
        <v>5</v>
      </c>
      <c r="CX37" s="51">
        <f>SUM(AD37,AP37,BB37,BO37,CE37,CU37)</f>
        <v>4</v>
      </c>
      <c r="CY37" s="52">
        <f>SUM(CW37,CG37,BQ37,BD37,AR37,AF37)</f>
        <v>6</v>
      </c>
    </row>
    <row r="38" spans="1:107" s="69" customFormat="1" ht="20.100000000000001" customHeight="1" x14ac:dyDescent="0.3">
      <c r="A38" s="219" t="s">
        <v>82</v>
      </c>
      <c r="B38" s="90">
        <f t="shared" si="14"/>
        <v>1.1111111111111112E-2</v>
      </c>
      <c r="C38" s="103">
        <f t="shared" si="34"/>
        <v>0.50909090909090904</v>
      </c>
      <c r="D38" s="92" t="s">
        <v>83</v>
      </c>
      <c r="E38" s="92">
        <f t="shared" si="35"/>
        <v>55</v>
      </c>
      <c r="F38" s="92">
        <f t="shared" si="45"/>
        <v>2</v>
      </c>
      <c r="G38" s="92">
        <f t="shared" si="36"/>
        <v>0.5</v>
      </c>
      <c r="H38" s="92">
        <f t="shared" si="37"/>
        <v>1.5</v>
      </c>
      <c r="I38" s="92">
        <f t="shared" si="38"/>
        <v>12</v>
      </c>
      <c r="J38" s="93">
        <f t="shared" si="39"/>
        <v>12</v>
      </c>
      <c r="K38" s="92">
        <f t="shared" si="46"/>
        <v>0</v>
      </c>
      <c r="L38" s="92"/>
      <c r="M38" s="92">
        <f t="shared" si="47"/>
        <v>0</v>
      </c>
      <c r="N38" s="92">
        <f t="shared" si="40"/>
        <v>0</v>
      </c>
      <c r="O38" s="92"/>
      <c r="P38" s="92">
        <f t="shared" si="41"/>
        <v>0</v>
      </c>
      <c r="Q38" s="118">
        <f t="shared" si="42"/>
        <v>43</v>
      </c>
      <c r="R38" s="118">
        <f t="shared" si="43"/>
        <v>15</v>
      </c>
      <c r="S38" s="118"/>
      <c r="T38" s="118">
        <f t="shared" si="44"/>
        <v>28</v>
      </c>
      <c r="U38" s="121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9"/>
      <c r="AG38" s="22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70"/>
      <c r="AS38" s="107">
        <v>15</v>
      </c>
      <c r="AT38" s="108">
        <v>0.5</v>
      </c>
      <c r="AU38" s="108">
        <v>12</v>
      </c>
      <c r="AV38" s="108">
        <v>0.5</v>
      </c>
      <c r="AW38" s="108"/>
      <c r="AX38" s="108"/>
      <c r="AY38" s="108">
        <v>28</v>
      </c>
      <c r="AZ38" s="108">
        <v>1</v>
      </c>
      <c r="BA38" s="108"/>
      <c r="BB38" s="108"/>
      <c r="BC38" s="108"/>
      <c r="BD38" s="109"/>
      <c r="BE38" s="220" t="s">
        <v>82</v>
      </c>
      <c r="BF38" s="110"/>
      <c r="BG38" s="92"/>
      <c r="BH38" s="118"/>
      <c r="BI38" s="118"/>
      <c r="BJ38" s="118"/>
      <c r="BK38" s="118"/>
      <c r="BL38" s="92"/>
      <c r="BM38" s="92"/>
      <c r="BN38" s="92"/>
      <c r="BO38" s="92"/>
      <c r="BP38" s="92"/>
      <c r="BQ38" s="106"/>
      <c r="BR38" s="110"/>
      <c r="BS38" s="92"/>
      <c r="BT38" s="92"/>
      <c r="BU38" s="92"/>
      <c r="BV38" s="118"/>
      <c r="BW38" s="118"/>
      <c r="BX38" s="118"/>
      <c r="BY38" s="118"/>
      <c r="BZ38" s="118"/>
      <c r="CA38" s="118"/>
      <c r="CB38" s="92"/>
      <c r="CC38" s="92"/>
      <c r="CD38" s="92"/>
      <c r="CE38" s="92"/>
      <c r="CF38" s="92"/>
      <c r="CG38" s="106"/>
      <c r="CH38" s="226"/>
      <c r="CI38" s="227"/>
      <c r="CJ38" s="227"/>
      <c r="CK38" s="228"/>
      <c r="CL38" s="118"/>
      <c r="CM38" s="118"/>
      <c r="CN38" s="118"/>
      <c r="CO38" s="118"/>
      <c r="CP38" s="118"/>
      <c r="CQ38" s="118"/>
      <c r="CR38" s="228"/>
      <c r="CS38" s="228"/>
      <c r="CT38" s="228"/>
      <c r="CU38" s="228"/>
      <c r="CV38" s="228"/>
      <c r="CW38" s="229"/>
      <c r="CX38" s="51">
        <f>SUM(AD38,AP38,BB38,BO38,CE38,CU38)</f>
        <v>0</v>
      </c>
      <c r="CY38" s="52">
        <f>SUM(CW38,CG38,BQ38,BD38,AR38,AF38)</f>
        <v>0</v>
      </c>
    </row>
    <row r="39" spans="1:107" s="69" customFormat="1" ht="20.100000000000001" customHeight="1" x14ac:dyDescent="0.3">
      <c r="A39" s="219" t="s">
        <v>84</v>
      </c>
      <c r="B39" s="90">
        <f t="shared" si="14"/>
        <v>8.3333333333333332E-3</v>
      </c>
      <c r="C39" s="103">
        <f t="shared" si="34"/>
        <v>0</v>
      </c>
      <c r="D39" s="92" t="s">
        <v>69</v>
      </c>
      <c r="E39" s="92">
        <f t="shared" si="35"/>
        <v>39</v>
      </c>
      <c r="F39" s="92">
        <f t="shared" si="45"/>
        <v>1.5</v>
      </c>
      <c r="G39" s="92">
        <f t="shared" si="36"/>
        <v>1</v>
      </c>
      <c r="H39" s="92">
        <f t="shared" si="37"/>
        <v>0.5</v>
      </c>
      <c r="I39" s="92">
        <f t="shared" si="38"/>
        <v>24</v>
      </c>
      <c r="J39" s="93">
        <f t="shared" si="39"/>
        <v>24</v>
      </c>
      <c r="K39" s="92">
        <f t="shared" si="46"/>
        <v>0</v>
      </c>
      <c r="L39" s="92"/>
      <c r="M39" s="92">
        <f t="shared" si="47"/>
        <v>0</v>
      </c>
      <c r="N39" s="92">
        <f t="shared" si="40"/>
        <v>0</v>
      </c>
      <c r="O39" s="92"/>
      <c r="P39" s="92">
        <f t="shared" si="41"/>
        <v>0</v>
      </c>
      <c r="Q39" s="118">
        <f>SUM(R39:T39)</f>
        <v>15</v>
      </c>
      <c r="R39" s="118">
        <f t="shared" si="43"/>
        <v>15</v>
      </c>
      <c r="S39" s="118"/>
      <c r="T39" s="118">
        <f t="shared" si="44"/>
        <v>0</v>
      </c>
      <c r="U39" s="121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9"/>
      <c r="AG39" s="117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9"/>
      <c r="AS39" s="107">
        <v>15</v>
      </c>
      <c r="AT39" s="108">
        <v>0.5</v>
      </c>
      <c r="AU39" s="108">
        <v>24</v>
      </c>
      <c r="AV39" s="108">
        <v>1</v>
      </c>
      <c r="AW39" s="108"/>
      <c r="AX39" s="108"/>
      <c r="AY39" s="108"/>
      <c r="AZ39" s="108"/>
      <c r="BA39" s="108"/>
      <c r="BB39" s="108"/>
      <c r="BC39" s="108"/>
      <c r="BD39" s="109"/>
      <c r="BE39" s="230" t="s">
        <v>85</v>
      </c>
      <c r="BF39" s="110"/>
      <c r="BG39" s="92"/>
      <c r="BH39" s="118"/>
      <c r="BI39" s="118"/>
      <c r="BJ39" s="118"/>
      <c r="BK39" s="118"/>
      <c r="BL39" s="92"/>
      <c r="BM39" s="92"/>
      <c r="BN39" s="92"/>
      <c r="BO39" s="92"/>
      <c r="BP39" s="92"/>
      <c r="BQ39" s="106"/>
      <c r="BR39" s="110"/>
      <c r="BS39" s="92"/>
      <c r="BT39" s="92"/>
      <c r="BU39" s="92"/>
      <c r="BV39" s="118"/>
      <c r="BW39" s="118"/>
      <c r="BX39" s="118"/>
      <c r="BY39" s="118"/>
      <c r="BZ39" s="118"/>
      <c r="CA39" s="118"/>
      <c r="CB39" s="92"/>
      <c r="CC39" s="92"/>
      <c r="CD39" s="92"/>
      <c r="CE39" s="92"/>
      <c r="CF39" s="92"/>
      <c r="CG39" s="106"/>
      <c r="CH39" s="110"/>
      <c r="CI39" s="92"/>
      <c r="CJ39" s="92"/>
      <c r="CK39" s="221"/>
      <c r="CL39" s="118"/>
      <c r="CM39" s="118"/>
      <c r="CN39" s="118"/>
      <c r="CO39" s="118"/>
      <c r="CP39" s="118"/>
      <c r="CQ39" s="118"/>
      <c r="CR39" s="221"/>
      <c r="CS39" s="221"/>
      <c r="CT39" s="221"/>
      <c r="CU39" s="221"/>
      <c r="CV39" s="221"/>
      <c r="CW39" s="222"/>
      <c r="CX39" s="51"/>
      <c r="CY39" s="52"/>
    </row>
    <row r="40" spans="1:107" s="69" customFormat="1" ht="20.100000000000001" customHeight="1" x14ac:dyDescent="0.3">
      <c r="A40" s="231" t="s">
        <v>86</v>
      </c>
      <c r="B40" s="90">
        <f t="shared" si="14"/>
        <v>8.3333333333333332E-3</v>
      </c>
      <c r="C40" s="103">
        <f t="shared" si="34"/>
        <v>0</v>
      </c>
      <c r="D40" s="92" t="s">
        <v>69</v>
      </c>
      <c r="E40" s="92">
        <f t="shared" si="35"/>
        <v>39</v>
      </c>
      <c r="F40" s="92">
        <f t="shared" si="45"/>
        <v>1.5</v>
      </c>
      <c r="G40" s="92">
        <f t="shared" si="36"/>
        <v>1</v>
      </c>
      <c r="H40" s="92">
        <f t="shared" si="37"/>
        <v>0.5</v>
      </c>
      <c r="I40" s="92">
        <f t="shared" si="38"/>
        <v>24</v>
      </c>
      <c r="J40" s="93">
        <f t="shared" si="39"/>
        <v>24</v>
      </c>
      <c r="K40" s="92">
        <f t="shared" si="46"/>
        <v>0</v>
      </c>
      <c r="L40" s="92"/>
      <c r="M40" s="92">
        <f t="shared" si="47"/>
        <v>0</v>
      </c>
      <c r="N40" s="124">
        <f t="shared" si="40"/>
        <v>0</v>
      </c>
      <c r="O40" s="124"/>
      <c r="P40" s="124">
        <f t="shared" si="41"/>
        <v>0</v>
      </c>
      <c r="Q40" s="124">
        <f>SUM(R40:T40)</f>
        <v>15</v>
      </c>
      <c r="R40" s="124">
        <f t="shared" si="43"/>
        <v>15</v>
      </c>
      <c r="S40" s="127"/>
      <c r="T40" s="124">
        <f t="shared" si="44"/>
        <v>0</v>
      </c>
      <c r="U40" s="126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8"/>
      <c r="AG40" s="135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8"/>
      <c r="AS40" s="131">
        <v>15</v>
      </c>
      <c r="AT40" s="132">
        <v>0.5</v>
      </c>
      <c r="AU40" s="132">
        <v>24</v>
      </c>
      <c r="AV40" s="132">
        <v>1</v>
      </c>
      <c r="AW40" s="132"/>
      <c r="AX40" s="132"/>
      <c r="AY40" s="132"/>
      <c r="AZ40" s="132"/>
      <c r="BA40" s="132"/>
      <c r="BB40" s="132"/>
      <c r="BC40" s="132"/>
      <c r="BD40" s="133"/>
      <c r="BE40" s="232" t="s">
        <v>86</v>
      </c>
      <c r="BF40" s="135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8"/>
      <c r="BR40" s="135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8"/>
      <c r="CH40" s="135"/>
      <c r="CI40" s="124"/>
      <c r="CJ40" s="124"/>
      <c r="CK40" s="233"/>
      <c r="CL40" s="124"/>
      <c r="CM40" s="124"/>
      <c r="CN40" s="124"/>
      <c r="CO40" s="124"/>
      <c r="CP40" s="124"/>
      <c r="CQ40" s="124"/>
      <c r="CR40" s="233"/>
      <c r="CS40" s="233"/>
      <c r="CT40" s="233"/>
      <c r="CU40" s="233"/>
      <c r="CV40" s="233"/>
      <c r="CW40" s="234"/>
      <c r="CX40" s="235">
        <f>SUM(AD40,AP40,BB40,BO40,CE40,CU40)</f>
        <v>0</v>
      </c>
      <c r="CY40" s="236">
        <f>SUM(CW40,CG40,BQ40,BD40,AR40,AF40)</f>
        <v>0</v>
      </c>
    </row>
    <row r="41" spans="1:107" s="69" customFormat="1" ht="21" customHeight="1" x14ac:dyDescent="0.3">
      <c r="A41" s="219" t="s">
        <v>87</v>
      </c>
      <c r="B41" s="90">
        <f t="shared" si="14"/>
        <v>8.3333333333333332E-3</v>
      </c>
      <c r="C41" s="103">
        <f t="shared" si="34"/>
        <v>0.47499999999999998</v>
      </c>
      <c r="D41" s="92" t="s">
        <v>88</v>
      </c>
      <c r="E41" s="92">
        <f t="shared" si="35"/>
        <v>40</v>
      </c>
      <c r="F41" s="92">
        <f t="shared" si="45"/>
        <v>1.5</v>
      </c>
      <c r="G41" s="92">
        <f t="shared" si="36"/>
        <v>0</v>
      </c>
      <c r="H41" s="92">
        <f t="shared" si="37"/>
        <v>1.5</v>
      </c>
      <c r="I41" s="92">
        <f t="shared" si="38"/>
        <v>0</v>
      </c>
      <c r="J41" s="93">
        <f t="shared" si="39"/>
        <v>0</v>
      </c>
      <c r="K41" s="92">
        <f t="shared" si="46"/>
        <v>0</v>
      </c>
      <c r="L41" s="92"/>
      <c r="M41" s="92">
        <f t="shared" si="47"/>
        <v>0</v>
      </c>
      <c r="N41" s="92">
        <f t="shared" si="40"/>
        <v>0</v>
      </c>
      <c r="O41" s="92"/>
      <c r="P41" s="92">
        <f t="shared" si="41"/>
        <v>0</v>
      </c>
      <c r="Q41" s="92">
        <f>SUM(R41:T41)</f>
        <v>40</v>
      </c>
      <c r="R41" s="92">
        <f t="shared" si="43"/>
        <v>21</v>
      </c>
      <c r="S41" s="105"/>
      <c r="T41" s="92">
        <f t="shared" si="44"/>
        <v>19</v>
      </c>
      <c r="U41" s="122">
        <v>21</v>
      </c>
      <c r="V41" s="115">
        <v>1</v>
      </c>
      <c r="W41" s="115"/>
      <c r="X41" s="115"/>
      <c r="Y41" s="115"/>
      <c r="Z41" s="115"/>
      <c r="AA41" s="203">
        <v>19</v>
      </c>
      <c r="AB41" s="115">
        <v>0.5</v>
      </c>
      <c r="AC41" s="115"/>
      <c r="AD41" s="115"/>
      <c r="AE41" s="115"/>
      <c r="AF41" s="116"/>
      <c r="AG41" s="110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106"/>
      <c r="AS41" s="117"/>
      <c r="AT41" s="118"/>
      <c r="AU41" s="118"/>
      <c r="AV41" s="118"/>
      <c r="AW41" s="92"/>
      <c r="AX41" s="92"/>
      <c r="AY41" s="118"/>
      <c r="AZ41" s="118"/>
      <c r="BA41" s="118"/>
      <c r="BB41" s="118"/>
      <c r="BC41" s="118"/>
      <c r="BD41" s="119"/>
      <c r="BE41" s="220" t="s">
        <v>87</v>
      </c>
      <c r="BF41" s="110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106"/>
      <c r="BR41" s="117"/>
      <c r="BS41" s="118"/>
      <c r="BT41" s="118"/>
      <c r="BU41" s="118"/>
      <c r="BV41" s="92"/>
      <c r="BW41" s="92"/>
      <c r="BX41" s="92"/>
      <c r="BY41" s="92"/>
      <c r="BZ41" s="92"/>
      <c r="CA41" s="92"/>
      <c r="CB41" s="118"/>
      <c r="CC41" s="118"/>
      <c r="CD41" s="118"/>
      <c r="CE41" s="118"/>
      <c r="CF41" s="118"/>
      <c r="CG41" s="119"/>
      <c r="CH41" s="117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9"/>
      <c r="CX41" s="51">
        <f>SUM(AD41,AP41,BB41,BO41,CE41,CU41)</f>
        <v>0</v>
      </c>
      <c r="CY41" s="52">
        <f>SUM(CW41,CG41,BQ41,BD41,AR41,AF41)</f>
        <v>0</v>
      </c>
    </row>
    <row r="42" spans="1:107" s="69" customFormat="1" ht="27.75" customHeight="1" x14ac:dyDescent="0.3">
      <c r="A42" s="219" t="s">
        <v>89</v>
      </c>
      <c r="B42" s="90">
        <f t="shared" si="14"/>
        <v>5.5555555555555558E-3</v>
      </c>
      <c r="C42" s="103">
        <f t="shared" si="34"/>
        <v>0</v>
      </c>
      <c r="D42" s="92" t="s">
        <v>88</v>
      </c>
      <c r="E42" s="92">
        <f t="shared" si="35"/>
        <v>30</v>
      </c>
      <c r="F42" s="92">
        <f t="shared" si="45"/>
        <v>1</v>
      </c>
      <c r="G42" s="92">
        <f t="shared" si="36"/>
        <v>0.5</v>
      </c>
      <c r="H42" s="92">
        <f t="shared" si="37"/>
        <v>0.5</v>
      </c>
      <c r="I42" s="92">
        <f t="shared" si="38"/>
        <v>15</v>
      </c>
      <c r="J42" s="93">
        <f t="shared" si="39"/>
        <v>15</v>
      </c>
      <c r="K42" s="92">
        <f t="shared" si="46"/>
        <v>0</v>
      </c>
      <c r="L42" s="92"/>
      <c r="M42" s="92">
        <f t="shared" si="47"/>
        <v>0</v>
      </c>
      <c r="N42" s="92">
        <f t="shared" si="40"/>
        <v>0</v>
      </c>
      <c r="O42" s="92"/>
      <c r="P42" s="92">
        <f t="shared" si="41"/>
        <v>0</v>
      </c>
      <c r="Q42" s="92">
        <f t="shared" si="42"/>
        <v>15</v>
      </c>
      <c r="R42" s="92">
        <f t="shared" si="43"/>
        <v>15</v>
      </c>
      <c r="S42" s="105"/>
      <c r="T42" s="92">
        <f t="shared" si="44"/>
        <v>0</v>
      </c>
      <c r="U42" s="120">
        <v>15</v>
      </c>
      <c r="V42" s="108">
        <v>0.5</v>
      </c>
      <c r="W42" s="108">
        <v>15</v>
      </c>
      <c r="X42" s="108">
        <v>0.5</v>
      </c>
      <c r="Y42" s="108"/>
      <c r="Z42" s="108"/>
      <c r="AA42" s="108"/>
      <c r="AB42" s="108"/>
      <c r="AC42" s="108"/>
      <c r="AD42" s="108"/>
      <c r="AE42" s="108"/>
      <c r="AF42" s="109"/>
      <c r="AG42" s="110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106"/>
      <c r="AS42" s="117"/>
      <c r="AT42" s="118"/>
      <c r="AU42" s="118"/>
      <c r="AV42" s="118"/>
      <c r="AW42" s="92"/>
      <c r="AX42" s="92"/>
      <c r="AY42" s="118"/>
      <c r="AZ42" s="118"/>
      <c r="BA42" s="118"/>
      <c r="BB42" s="118"/>
      <c r="BC42" s="118"/>
      <c r="BD42" s="119"/>
      <c r="BE42" s="230" t="s">
        <v>90</v>
      </c>
      <c r="BF42" s="169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70"/>
      <c r="BR42" s="117"/>
      <c r="BS42" s="118"/>
      <c r="BT42" s="118"/>
      <c r="BU42" s="118"/>
      <c r="BV42" s="92"/>
      <c r="BW42" s="92"/>
      <c r="BX42" s="92"/>
      <c r="BY42" s="92"/>
      <c r="BZ42" s="92"/>
      <c r="CA42" s="92"/>
      <c r="CB42" s="118"/>
      <c r="CC42" s="118"/>
      <c r="CD42" s="118"/>
      <c r="CE42" s="118"/>
      <c r="CF42" s="118"/>
      <c r="CG42" s="119"/>
      <c r="CH42" s="117"/>
      <c r="CI42" s="118"/>
      <c r="CJ42" s="118"/>
      <c r="CK42" s="237"/>
      <c r="CL42" s="92"/>
      <c r="CM42" s="92"/>
      <c r="CN42" s="92"/>
      <c r="CO42" s="92"/>
      <c r="CP42" s="92"/>
      <c r="CQ42" s="92"/>
      <c r="CR42" s="237"/>
      <c r="CS42" s="237"/>
      <c r="CT42" s="237"/>
      <c r="CU42" s="237"/>
      <c r="CV42" s="237"/>
      <c r="CW42" s="238"/>
      <c r="CX42" s="51">
        <f>SUM(AD42,AP42,BB42,BO42,CE42,CU42)</f>
        <v>0</v>
      </c>
      <c r="CY42" s="52">
        <f>SUM(CW42,CG42,BQ42,BD42,AR42,AF42)</f>
        <v>0</v>
      </c>
    </row>
    <row r="43" spans="1:107" s="69" customFormat="1" ht="38.25" customHeight="1" thickBot="1" x14ac:dyDescent="0.35">
      <c r="A43" s="219" t="s">
        <v>91</v>
      </c>
      <c r="B43" s="90">
        <f t="shared" si="14"/>
        <v>5.5555555555555558E-3</v>
      </c>
      <c r="C43" s="103">
        <f t="shared" si="34"/>
        <v>0</v>
      </c>
      <c r="D43" s="92" t="s">
        <v>56</v>
      </c>
      <c r="E43" s="92">
        <f t="shared" si="35"/>
        <v>35</v>
      </c>
      <c r="F43" s="92">
        <f t="shared" si="45"/>
        <v>1</v>
      </c>
      <c r="G43" s="92">
        <f t="shared" si="36"/>
        <v>1</v>
      </c>
      <c r="H43" s="92">
        <f t="shared" si="37"/>
        <v>0</v>
      </c>
      <c r="I43" s="92">
        <f t="shared" si="38"/>
        <v>35</v>
      </c>
      <c r="J43" s="93">
        <f t="shared" si="39"/>
        <v>15</v>
      </c>
      <c r="K43" s="92">
        <f t="shared" si="46"/>
        <v>0</v>
      </c>
      <c r="L43" s="92"/>
      <c r="M43" s="92">
        <f t="shared" si="47"/>
        <v>20</v>
      </c>
      <c r="N43" s="92">
        <f t="shared" si="40"/>
        <v>0</v>
      </c>
      <c r="O43" s="92"/>
      <c r="P43" s="92">
        <f t="shared" si="41"/>
        <v>0</v>
      </c>
      <c r="Q43" s="92">
        <f t="shared" si="42"/>
        <v>0</v>
      </c>
      <c r="R43" s="92">
        <f t="shared" si="43"/>
        <v>0</v>
      </c>
      <c r="S43" s="105"/>
      <c r="T43" s="92">
        <f t="shared" si="44"/>
        <v>0</v>
      </c>
      <c r="U43" s="121"/>
      <c r="V43" s="118"/>
      <c r="W43" s="118"/>
      <c r="X43" s="118"/>
      <c r="Y43" s="92"/>
      <c r="Z43" s="92"/>
      <c r="AA43" s="118"/>
      <c r="AB43" s="118"/>
      <c r="AC43" s="118"/>
      <c r="AD43" s="118"/>
      <c r="AE43" s="118"/>
      <c r="AF43" s="119"/>
      <c r="AG43" s="110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106"/>
      <c r="AS43" s="117"/>
      <c r="AT43" s="118"/>
      <c r="AU43" s="92"/>
      <c r="AV43" s="92"/>
      <c r="AW43" s="92"/>
      <c r="AX43" s="92"/>
      <c r="AY43" s="92"/>
      <c r="AZ43" s="92"/>
      <c r="BA43" s="92"/>
      <c r="BB43" s="92"/>
      <c r="BC43" s="92"/>
      <c r="BD43" s="106"/>
      <c r="BE43" s="220" t="s">
        <v>92</v>
      </c>
      <c r="BF43" s="110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106"/>
      <c r="BR43" s="107"/>
      <c r="BS43" s="108"/>
      <c r="BT43" s="108">
        <v>15</v>
      </c>
      <c r="BU43" s="108">
        <v>0.5</v>
      </c>
      <c r="BV43" s="108"/>
      <c r="BW43" s="108"/>
      <c r="BX43" s="108"/>
      <c r="BY43" s="108"/>
      <c r="BZ43" s="108">
        <v>20</v>
      </c>
      <c r="CA43" s="108">
        <v>0.5</v>
      </c>
      <c r="CB43" s="108"/>
      <c r="CC43" s="108"/>
      <c r="CD43" s="108"/>
      <c r="CE43" s="108"/>
      <c r="CF43" s="108"/>
      <c r="CG43" s="109"/>
      <c r="CH43" s="110"/>
      <c r="CI43" s="92"/>
      <c r="CJ43" s="92"/>
      <c r="CK43" s="221"/>
      <c r="CL43" s="92"/>
      <c r="CM43" s="92"/>
      <c r="CN43" s="92"/>
      <c r="CO43" s="92"/>
      <c r="CP43" s="105"/>
      <c r="CQ43" s="105"/>
      <c r="CR43" s="221"/>
      <c r="CS43" s="221"/>
      <c r="CT43" s="221"/>
      <c r="CU43" s="221"/>
      <c r="CV43" s="221"/>
      <c r="CW43" s="222"/>
      <c r="CX43" s="51">
        <f>SUM(AD43,AP43,BB43,BO43,CE43,CU43)</f>
        <v>0</v>
      </c>
      <c r="CY43" s="52">
        <f>SUM(CW43,CG43,BQ43,BD43,AR43,AF43)</f>
        <v>0</v>
      </c>
    </row>
    <row r="44" spans="1:107" s="77" customFormat="1" ht="32.25" customHeight="1" thickBot="1" x14ac:dyDescent="0.35">
      <c r="A44" s="138" t="s">
        <v>93</v>
      </c>
      <c r="B44" s="139">
        <f t="shared" si="14"/>
        <v>0.22222222222222221</v>
      </c>
      <c r="C44" s="140">
        <f t="shared" si="34"/>
        <v>0.10545454545454545</v>
      </c>
      <c r="D44" s="73"/>
      <c r="E44" s="143">
        <f t="shared" si="35"/>
        <v>1100</v>
      </c>
      <c r="F44" s="73">
        <f t="shared" ref="F44:BD44" si="48">SUM(F34:F43)</f>
        <v>40</v>
      </c>
      <c r="G44" s="73">
        <f t="shared" si="48"/>
        <v>28</v>
      </c>
      <c r="H44" s="73">
        <f t="shared" si="48"/>
        <v>12</v>
      </c>
      <c r="I44" s="73">
        <f t="shared" si="48"/>
        <v>765</v>
      </c>
      <c r="J44" s="73">
        <f t="shared" si="48"/>
        <v>245</v>
      </c>
      <c r="K44" s="73">
        <f>SUM(K34:K43)</f>
        <v>0</v>
      </c>
      <c r="L44" s="239"/>
      <c r="M44" s="240">
        <f t="shared" si="48"/>
        <v>20</v>
      </c>
      <c r="N44" s="241">
        <f t="shared" si="48"/>
        <v>220</v>
      </c>
      <c r="O44" s="241"/>
      <c r="P44" s="241">
        <f t="shared" si="48"/>
        <v>280</v>
      </c>
      <c r="Q44" s="241">
        <f t="shared" si="48"/>
        <v>335</v>
      </c>
      <c r="R44" s="241">
        <f t="shared" si="48"/>
        <v>219</v>
      </c>
      <c r="S44" s="241">
        <f t="shared" si="48"/>
        <v>0</v>
      </c>
      <c r="T44" s="241">
        <f t="shared" si="48"/>
        <v>116</v>
      </c>
      <c r="U44" s="242">
        <f t="shared" si="48"/>
        <v>129</v>
      </c>
      <c r="V44" s="242">
        <f t="shared" si="48"/>
        <v>5.5</v>
      </c>
      <c r="W44" s="242">
        <f t="shared" si="48"/>
        <v>90</v>
      </c>
      <c r="X44" s="242">
        <f t="shared" si="48"/>
        <v>3.5</v>
      </c>
      <c r="Y44" s="242">
        <f t="shared" si="48"/>
        <v>0</v>
      </c>
      <c r="Z44" s="242">
        <f t="shared" si="48"/>
        <v>0</v>
      </c>
      <c r="AA44" s="242">
        <f t="shared" si="48"/>
        <v>88</v>
      </c>
      <c r="AB44" s="242">
        <f t="shared" si="48"/>
        <v>2.5</v>
      </c>
      <c r="AC44" s="242">
        <f t="shared" si="48"/>
        <v>20</v>
      </c>
      <c r="AD44" s="242">
        <f t="shared" si="48"/>
        <v>1</v>
      </c>
      <c r="AE44" s="242">
        <f t="shared" si="48"/>
        <v>0</v>
      </c>
      <c r="AF44" s="242">
        <f t="shared" si="48"/>
        <v>0</v>
      </c>
      <c r="AG44" s="242">
        <f t="shared" si="48"/>
        <v>30</v>
      </c>
      <c r="AH44" s="242">
        <f t="shared" si="48"/>
        <v>1</v>
      </c>
      <c r="AI44" s="242">
        <f t="shared" si="48"/>
        <v>60</v>
      </c>
      <c r="AJ44" s="242">
        <f t="shared" si="48"/>
        <v>2.5</v>
      </c>
      <c r="AK44" s="242"/>
      <c r="AL44" s="242">
        <f t="shared" si="48"/>
        <v>0</v>
      </c>
      <c r="AM44" s="242">
        <f t="shared" si="48"/>
        <v>0</v>
      </c>
      <c r="AN44" s="242">
        <f t="shared" si="48"/>
        <v>0</v>
      </c>
      <c r="AO44" s="242">
        <f t="shared" si="48"/>
        <v>80</v>
      </c>
      <c r="AP44" s="242">
        <f t="shared" si="48"/>
        <v>3</v>
      </c>
      <c r="AQ44" s="242">
        <f t="shared" si="48"/>
        <v>120</v>
      </c>
      <c r="AR44" s="242">
        <f t="shared" si="48"/>
        <v>4</v>
      </c>
      <c r="AS44" s="242">
        <f t="shared" si="48"/>
        <v>45</v>
      </c>
      <c r="AT44" s="242">
        <f t="shared" si="48"/>
        <v>1.5</v>
      </c>
      <c r="AU44" s="242">
        <f t="shared" si="48"/>
        <v>60</v>
      </c>
      <c r="AV44" s="242">
        <f t="shared" si="48"/>
        <v>2.5</v>
      </c>
      <c r="AW44" s="242">
        <f t="shared" si="48"/>
        <v>0</v>
      </c>
      <c r="AX44" s="242">
        <f t="shared" si="48"/>
        <v>0</v>
      </c>
      <c r="AY44" s="242">
        <f t="shared" si="48"/>
        <v>28</v>
      </c>
      <c r="AZ44" s="242">
        <f t="shared" si="48"/>
        <v>1</v>
      </c>
      <c r="BA44" s="242">
        <f t="shared" si="48"/>
        <v>0</v>
      </c>
      <c r="BB44" s="242">
        <f t="shared" si="48"/>
        <v>0</v>
      </c>
      <c r="BC44" s="242">
        <f t="shared" si="48"/>
        <v>0</v>
      </c>
      <c r="BD44" s="242">
        <f t="shared" si="48"/>
        <v>0</v>
      </c>
      <c r="BE44" s="138" t="s">
        <v>63</v>
      </c>
      <c r="BF44" s="242">
        <f t="shared" ref="BF44:CY44" si="49">SUM(BF34:BF43)</f>
        <v>0</v>
      </c>
      <c r="BG44" s="242">
        <f t="shared" si="49"/>
        <v>0</v>
      </c>
      <c r="BH44" s="242">
        <f t="shared" si="49"/>
        <v>0</v>
      </c>
      <c r="BI44" s="242">
        <f t="shared" si="49"/>
        <v>0</v>
      </c>
      <c r="BJ44" s="242">
        <f t="shared" si="49"/>
        <v>0</v>
      </c>
      <c r="BK44" s="242">
        <f t="shared" si="49"/>
        <v>0</v>
      </c>
      <c r="BL44" s="242">
        <f t="shared" si="49"/>
        <v>0</v>
      </c>
      <c r="BM44" s="242">
        <f t="shared" si="49"/>
        <v>0</v>
      </c>
      <c r="BN44" s="242">
        <f t="shared" si="49"/>
        <v>0</v>
      </c>
      <c r="BO44" s="242">
        <f t="shared" si="49"/>
        <v>0</v>
      </c>
      <c r="BP44" s="242">
        <f t="shared" si="49"/>
        <v>0</v>
      </c>
      <c r="BQ44" s="242">
        <f t="shared" si="49"/>
        <v>0</v>
      </c>
      <c r="BR44" s="242">
        <f t="shared" si="49"/>
        <v>15</v>
      </c>
      <c r="BS44" s="242">
        <f t="shared" si="49"/>
        <v>0.5</v>
      </c>
      <c r="BT44" s="242">
        <f t="shared" si="49"/>
        <v>35</v>
      </c>
      <c r="BU44" s="242">
        <f t="shared" si="49"/>
        <v>1</v>
      </c>
      <c r="BV44" s="242">
        <f t="shared" si="49"/>
        <v>0</v>
      </c>
      <c r="BW44" s="242">
        <f t="shared" si="49"/>
        <v>0</v>
      </c>
      <c r="BX44" s="242"/>
      <c r="BY44" s="242"/>
      <c r="BZ44" s="242">
        <f t="shared" si="49"/>
        <v>20</v>
      </c>
      <c r="CA44" s="242">
        <f t="shared" si="49"/>
        <v>0.5</v>
      </c>
      <c r="CB44" s="242">
        <f t="shared" si="49"/>
        <v>0</v>
      </c>
      <c r="CC44" s="242">
        <f t="shared" si="49"/>
        <v>0</v>
      </c>
      <c r="CD44" s="242">
        <f t="shared" si="49"/>
        <v>80</v>
      </c>
      <c r="CE44" s="242">
        <f t="shared" si="49"/>
        <v>3</v>
      </c>
      <c r="CF44" s="242">
        <f t="shared" si="49"/>
        <v>40</v>
      </c>
      <c r="CG44" s="242">
        <f t="shared" si="49"/>
        <v>1</v>
      </c>
      <c r="CH44" s="242">
        <f t="shared" si="49"/>
        <v>0</v>
      </c>
      <c r="CI44" s="242">
        <f t="shared" si="49"/>
        <v>0</v>
      </c>
      <c r="CJ44" s="242">
        <f t="shared" si="49"/>
        <v>0</v>
      </c>
      <c r="CK44" s="242">
        <f t="shared" si="49"/>
        <v>0</v>
      </c>
      <c r="CL44" s="242">
        <f t="shared" si="49"/>
        <v>0</v>
      </c>
      <c r="CM44" s="242">
        <f t="shared" si="49"/>
        <v>0</v>
      </c>
      <c r="CN44" s="242"/>
      <c r="CO44" s="242"/>
      <c r="CP44" s="242">
        <f t="shared" si="49"/>
        <v>0</v>
      </c>
      <c r="CQ44" s="242">
        <f t="shared" si="49"/>
        <v>0</v>
      </c>
      <c r="CR44" s="242">
        <f t="shared" si="49"/>
        <v>0</v>
      </c>
      <c r="CS44" s="242">
        <f t="shared" si="49"/>
        <v>0</v>
      </c>
      <c r="CT44" s="242">
        <f t="shared" si="49"/>
        <v>40</v>
      </c>
      <c r="CU44" s="242">
        <f t="shared" si="49"/>
        <v>1</v>
      </c>
      <c r="CV44" s="242">
        <f t="shared" si="49"/>
        <v>120</v>
      </c>
      <c r="CW44" s="243">
        <f t="shared" si="49"/>
        <v>5</v>
      </c>
      <c r="CX44" s="244">
        <f t="shared" si="49"/>
        <v>8</v>
      </c>
      <c r="CY44" s="245">
        <f t="shared" si="49"/>
        <v>10</v>
      </c>
      <c r="CZ44" s="246">
        <f>SUM(CX44:CY44)</f>
        <v>18</v>
      </c>
      <c r="DA44" s="247"/>
      <c r="DB44" s="247"/>
      <c r="DC44" s="247"/>
    </row>
    <row r="45" spans="1:107" s="77" customFormat="1" ht="19.5" customHeight="1" thickBot="1" x14ac:dyDescent="0.35">
      <c r="A45" s="148" t="s">
        <v>94</v>
      </c>
      <c r="B45" s="149">
        <f t="shared" si="14"/>
        <v>0.12222222222222222</v>
      </c>
      <c r="C45" s="150">
        <f t="shared" si="34"/>
        <v>0</v>
      </c>
      <c r="D45" s="248"/>
      <c r="E45" s="249">
        <f>E44-N44-P44</f>
        <v>600</v>
      </c>
      <c r="F45" s="192">
        <f>F44-CZ44</f>
        <v>22</v>
      </c>
      <c r="G45" s="192">
        <f>G44-DA44</f>
        <v>28</v>
      </c>
      <c r="H45" s="192">
        <f>H44-DB44</f>
        <v>12</v>
      </c>
      <c r="I45" s="192">
        <f>I44-DC44</f>
        <v>765</v>
      </c>
      <c r="J45" s="192">
        <f>J44-DD44</f>
        <v>245</v>
      </c>
      <c r="K45" s="192"/>
      <c r="L45" s="250"/>
      <c r="M45" s="251"/>
      <c r="N45" s="153"/>
      <c r="O45" s="153"/>
      <c r="P45" s="153"/>
      <c r="Q45" s="153"/>
      <c r="R45" s="153"/>
      <c r="S45" s="153"/>
      <c r="T45" s="252"/>
      <c r="U45" s="253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148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4"/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5"/>
    </row>
    <row r="46" spans="1:107" s="77" customFormat="1" ht="20.100000000000001" customHeight="1" thickBot="1" x14ac:dyDescent="0.35">
      <c r="A46" s="78" t="s">
        <v>95</v>
      </c>
      <c r="B46" s="157"/>
      <c r="C46" s="158"/>
      <c r="D46" s="316" t="s">
        <v>96</v>
      </c>
      <c r="E46" s="317"/>
      <c r="F46" s="317"/>
      <c r="G46" s="317"/>
      <c r="H46" s="318"/>
      <c r="I46" s="160"/>
      <c r="J46" s="160"/>
      <c r="K46" s="160"/>
      <c r="L46" s="196"/>
      <c r="M46" s="256"/>
      <c r="N46" s="160"/>
      <c r="O46" s="160"/>
      <c r="P46" s="160"/>
      <c r="Q46" s="160"/>
      <c r="R46" s="160"/>
      <c r="S46" s="160"/>
      <c r="T46" s="160"/>
      <c r="U46" s="161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2"/>
      <c r="AG46" s="163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2"/>
      <c r="AS46" s="163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2"/>
      <c r="BE46" s="78" t="s">
        <v>95</v>
      </c>
      <c r="BF46" s="163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2"/>
      <c r="BR46" s="163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2"/>
      <c r="CH46" s="163"/>
      <c r="CI46" s="160"/>
      <c r="CJ46" s="160"/>
      <c r="CK46" s="257"/>
      <c r="CL46" s="160"/>
      <c r="CM46" s="160"/>
      <c r="CN46" s="160"/>
      <c r="CO46" s="160"/>
      <c r="CP46" s="160"/>
      <c r="CQ46" s="160"/>
      <c r="CR46" s="257"/>
      <c r="CS46" s="257"/>
      <c r="CT46" s="257"/>
      <c r="CU46" s="257"/>
      <c r="CV46" s="257"/>
      <c r="CW46" s="258"/>
    </row>
    <row r="47" spans="1:107" s="69" customFormat="1" ht="20.100000000000001" customHeight="1" x14ac:dyDescent="0.3">
      <c r="A47" s="219" t="s">
        <v>97</v>
      </c>
      <c r="B47" s="90">
        <f t="shared" si="14"/>
        <v>7.7777777777777779E-2</v>
      </c>
      <c r="C47" s="103">
        <f t="shared" ref="C47:C63" si="50">T47/E47</f>
        <v>5.4644808743169397E-2</v>
      </c>
      <c r="D47" s="92" t="s">
        <v>52</v>
      </c>
      <c r="E47" s="92">
        <f t="shared" ref="E47:E62" si="51">SUM(I47,Q47)</f>
        <v>366</v>
      </c>
      <c r="F47" s="92">
        <f>SUM(G47,H47)</f>
        <v>14</v>
      </c>
      <c r="G47" s="92">
        <f t="shared" ref="G47:G58" si="52">SUM(X47,AD47,AF47,AJ47,Z47,AP47,AR47,AV47,AL47,BB47,BD47,BI47,AX47,BO47,BQ47,BU47,BW47,CA47,CE47,CG47,CK47,CM47,CQ47,CU47,CW47)</f>
        <v>11.5</v>
      </c>
      <c r="H47" s="92">
        <f t="shared" ref="H47:H60" si="53">SUM(V47,AB47,AN47,AZ47,BM47,CS47,AH47,AT47,BG47,BS47,CC47,CI47)</f>
        <v>2.5</v>
      </c>
      <c r="I47" s="93">
        <f t="shared" ref="I47:I60" si="54">SUM(J47,K47,L47,M47,N47,P47)</f>
        <v>316</v>
      </c>
      <c r="J47" s="93">
        <f t="shared" ref="J47:J61" si="55">SUM(W47,AI47,AU47,BH47,BT47,CJ47)</f>
        <v>36</v>
      </c>
      <c r="K47" s="92">
        <f t="shared" si="46"/>
        <v>0</v>
      </c>
      <c r="L47" s="92"/>
      <c r="M47" s="92">
        <f t="shared" si="47"/>
        <v>0</v>
      </c>
      <c r="N47" s="92">
        <f t="shared" ref="N47:N61" si="56">SUM(AC47,AO47,BA47,BN47,CD47,CT47)</f>
        <v>120</v>
      </c>
      <c r="O47" s="92"/>
      <c r="P47" s="92">
        <f t="shared" ref="P47:P61" si="57">SUM(AE47,AQ47,BC47,BP47,CF47,CV47)</f>
        <v>160</v>
      </c>
      <c r="Q47" s="92">
        <f t="shared" ref="Q47:Q55" si="58">SUM(R47:T47)</f>
        <v>50</v>
      </c>
      <c r="R47" s="92">
        <f t="shared" ref="R47:R60" si="59">SUM(U47,AG47,AS47,BF47,BR47,CH47)</f>
        <v>30</v>
      </c>
      <c r="S47" s="105"/>
      <c r="T47" s="92">
        <f t="shared" ref="T47:T60" si="60">SUM(AA47,AM47,AY47,BL47,CB47,CR47)</f>
        <v>20</v>
      </c>
      <c r="U47" s="104"/>
      <c r="V47" s="92"/>
      <c r="W47" s="92"/>
      <c r="X47" s="92"/>
      <c r="Y47" s="105"/>
      <c r="Z47" s="105"/>
      <c r="AA47" s="92"/>
      <c r="AB47" s="92"/>
      <c r="AC47" s="92"/>
      <c r="AD47" s="92"/>
      <c r="AE47" s="92"/>
      <c r="AF47" s="106"/>
      <c r="AG47" s="107">
        <v>30</v>
      </c>
      <c r="AH47" s="108">
        <v>1.5</v>
      </c>
      <c r="AI47" s="108">
        <v>36</v>
      </c>
      <c r="AJ47" s="108">
        <v>1.5</v>
      </c>
      <c r="AK47" s="108"/>
      <c r="AL47" s="108"/>
      <c r="AM47" s="203">
        <v>20</v>
      </c>
      <c r="AN47" s="108">
        <v>1</v>
      </c>
      <c r="AO47" s="108">
        <v>60</v>
      </c>
      <c r="AP47" s="108">
        <v>2</v>
      </c>
      <c r="AQ47" s="108">
        <v>80</v>
      </c>
      <c r="AR47" s="109">
        <v>3</v>
      </c>
      <c r="AS47" s="107"/>
      <c r="AT47" s="108"/>
      <c r="AU47" s="108"/>
      <c r="AV47" s="108"/>
      <c r="AW47" s="108"/>
      <c r="AX47" s="108"/>
      <c r="AY47" s="108"/>
      <c r="AZ47" s="108"/>
      <c r="BA47" s="108">
        <v>60</v>
      </c>
      <c r="BB47" s="108">
        <v>2</v>
      </c>
      <c r="BC47" s="108">
        <v>80</v>
      </c>
      <c r="BD47" s="109">
        <v>3</v>
      </c>
      <c r="BE47" s="220" t="s">
        <v>97</v>
      </c>
      <c r="BF47" s="110"/>
      <c r="BG47" s="92"/>
      <c r="BH47" s="92"/>
      <c r="BI47" s="92"/>
      <c r="BJ47" s="105"/>
      <c r="BK47" s="105"/>
      <c r="BL47" s="92"/>
      <c r="BM47" s="92"/>
      <c r="BN47" s="92"/>
      <c r="BO47" s="92"/>
      <c r="BP47" s="92"/>
      <c r="BQ47" s="106"/>
      <c r="BR47" s="110"/>
      <c r="BS47" s="92"/>
      <c r="BT47" s="92"/>
      <c r="BU47" s="92"/>
      <c r="BV47" s="105"/>
      <c r="BW47" s="105"/>
      <c r="BX47" s="105"/>
      <c r="BY47" s="105"/>
      <c r="BZ47" s="105"/>
      <c r="CA47" s="105"/>
      <c r="CB47" s="92"/>
      <c r="CC47" s="92"/>
      <c r="CD47" s="92"/>
      <c r="CE47" s="92"/>
      <c r="CF47" s="92"/>
      <c r="CG47" s="106"/>
      <c r="CH47" s="117"/>
      <c r="CI47" s="118"/>
      <c r="CJ47" s="118"/>
      <c r="CK47" s="237"/>
      <c r="CL47" s="105"/>
      <c r="CM47" s="105"/>
      <c r="CN47" s="105"/>
      <c r="CO47" s="105"/>
      <c r="CP47" s="105"/>
      <c r="CQ47" s="105"/>
      <c r="CR47" s="237"/>
      <c r="CS47" s="237"/>
      <c r="CT47" s="237"/>
      <c r="CU47" s="237"/>
      <c r="CV47" s="237"/>
      <c r="CW47" s="238"/>
      <c r="CX47" s="51">
        <f t="shared" ref="CX47:CX61" si="61">SUM(AD47,AP47,BB47,BO47,CE47,CU47)</f>
        <v>4</v>
      </c>
      <c r="CY47" s="52">
        <f t="shared" ref="CY47:CY61" si="62">SUM(CW47,CG47,BQ47,BD47,AR47,AF47)</f>
        <v>6</v>
      </c>
    </row>
    <row r="48" spans="1:107" s="69" customFormat="1" ht="20.100000000000001" customHeight="1" x14ac:dyDescent="0.3">
      <c r="A48" s="219" t="s">
        <v>98</v>
      </c>
      <c r="B48" s="90">
        <f t="shared" si="14"/>
        <v>7.7777777777777779E-2</v>
      </c>
      <c r="C48" s="103">
        <f t="shared" si="50"/>
        <v>2.6666666666666668E-2</v>
      </c>
      <c r="D48" s="92" t="s">
        <v>52</v>
      </c>
      <c r="E48" s="92">
        <f t="shared" si="51"/>
        <v>375</v>
      </c>
      <c r="F48" s="92">
        <f t="shared" ref="F48:F61" si="63">SUM(G48,H48)</f>
        <v>14</v>
      </c>
      <c r="G48" s="92">
        <f t="shared" si="52"/>
        <v>12.5</v>
      </c>
      <c r="H48" s="92">
        <f t="shared" si="53"/>
        <v>1.5</v>
      </c>
      <c r="I48" s="93">
        <f t="shared" si="54"/>
        <v>335</v>
      </c>
      <c r="J48" s="93">
        <f t="shared" si="55"/>
        <v>15</v>
      </c>
      <c r="K48" s="92">
        <f t="shared" si="46"/>
        <v>0</v>
      </c>
      <c r="L48" s="92"/>
      <c r="M48" s="92">
        <f t="shared" si="47"/>
        <v>0</v>
      </c>
      <c r="N48" s="92">
        <f t="shared" si="56"/>
        <v>160</v>
      </c>
      <c r="O48" s="92"/>
      <c r="P48" s="92">
        <f t="shared" si="57"/>
        <v>160</v>
      </c>
      <c r="Q48" s="92">
        <f t="shared" si="58"/>
        <v>40</v>
      </c>
      <c r="R48" s="92">
        <f t="shared" si="59"/>
        <v>30</v>
      </c>
      <c r="S48" s="105"/>
      <c r="T48" s="92">
        <f t="shared" si="60"/>
        <v>10</v>
      </c>
      <c r="U48" s="104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106"/>
      <c r="AG48" s="110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106"/>
      <c r="AS48" s="107">
        <v>30</v>
      </c>
      <c r="AT48" s="108">
        <v>1</v>
      </c>
      <c r="AU48" s="108">
        <v>15</v>
      </c>
      <c r="AV48" s="108">
        <v>0.5</v>
      </c>
      <c r="AW48" s="108"/>
      <c r="AX48" s="108"/>
      <c r="AY48" s="108">
        <v>10</v>
      </c>
      <c r="AZ48" s="108">
        <v>0.5</v>
      </c>
      <c r="BA48" s="108">
        <v>80</v>
      </c>
      <c r="BB48" s="108">
        <v>3</v>
      </c>
      <c r="BC48" s="108">
        <v>80</v>
      </c>
      <c r="BD48" s="109">
        <v>3</v>
      </c>
      <c r="BE48" s="220" t="s">
        <v>98</v>
      </c>
      <c r="BF48" s="107"/>
      <c r="BG48" s="108"/>
      <c r="BH48" s="108"/>
      <c r="BI48" s="108"/>
      <c r="BJ48" s="108"/>
      <c r="BK48" s="108"/>
      <c r="BL48" s="108"/>
      <c r="BM48" s="108"/>
      <c r="BN48" s="108">
        <v>80</v>
      </c>
      <c r="BO48" s="108">
        <v>3</v>
      </c>
      <c r="BP48" s="108">
        <v>80</v>
      </c>
      <c r="BQ48" s="109">
        <v>3</v>
      </c>
      <c r="BR48" s="169"/>
      <c r="BS48" s="105"/>
      <c r="BT48" s="105"/>
      <c r="BU48" s="259"/>
      <c r="BV48" s="105"/>
      <c r="BW48" s="105"/>
      <c r="BX48" s="105"/>
      <c r="BY48" s="105"/>
      <c r="BZ48" s="105"/>
      <c r="CA48" s="105"/>
      <c r="CB48" s="259"/>
      <c r="CC48" s="259"/>
      <c r="CD48" s="259"/>
      <c r="CE48" s="259"/>
      <c r="CF48" s="259"/>
      <c r="CG48" s="260"/>
      <c r="CH48" s="169"/>
      <c r="CI48" s="105"/>
      <c r="CJ48" s="105"/>
      <c r="CK48" s="259"/>
      <c r="CL48" s="105"/>
      <c r="CM48" s="105"/>
      <c r="CN48" s="105"/>
      <c r="CO48" s="105"/>
      <c r="CP48" s="105"/>
      <c r="CQ48" s="105"/>
      <c r="CR48" s="259"/>
      <c r="CS48" s="259"/>
      <c r="CT48" s="259"/>
      <c r="CU48" s="259"/>
      <c r="CV48" s="259"/>
      <c r="CW48" s="260"/>
      <c r="CX48" s="51">
        <f t="shared" si="61"/>
        <v>6</v>
      </c>
      <c r="CY48" s="52">
        <f t="shared" si="62"/>
        <v>6</v>
      </c>
    </row>
    <row r="49" spans="1:107" s="69" customFormat="1" ht="20.100000000000001" customHeight="1" x14ac:dyDescent="0.3">
      <c r="A49" s="219" t="s">
        <v>99</v>
      </c>
      <c r="B49" s="90">
        <f t="shared" si="14"/>
        <v>7.7777777777777779E-2</v>
      </c>
      <c r="C49" s="103">
        <f t="shared" si="50"/>
        <v>6.8493150684931503E-2</v>
      </c>
      <c r="D49" s="92" t="s">
        <v>52</v>
      </c>
      <c r="E49" s="92">
        <f t="shared" si="51"/>
        <v>365</v>
      </c>
      <c r="F49" s="92">
        <f t="shared" si="63"/>
        <v>14</v>
      </c>
      <c r="G49" s="92">
        <f t="shared" si="52"/>
        <v>11.5</v>
      </c>
      <c r="H49" s="92">
        <f t="shared" si="53"/>
        <v>2.5</v>
      </c>
      <c r="I49" s="93">
        <f t="shared" si="54"/>
        <v>310</v>
      </c>
      <c r="J49" s="93">
        <f t="shared" si="55"/>
        <v>30</v>
      </c>
      <c r="K49" s="92">
        <f t="shared" si="46"/>
        <v>0</v>
      </c>
      <c r="L49" s="92"/>
      <c r="M49" s="92">
        <f t="shared" si="47"/>
        <v>0</v>
      </c>
      <c r="N49" s="92">
        <f t="shared" si="56"/>
        <v>120</v>
      </c>
      <c r="O49" s="92"/>
      <c r="P49" s="92">
        <f t="shared" si="57"/>
        <v>160</v>
      </c>
      <c r="Q49" s="92">
        <f t="shared" si="58"/>
        <v>55</v>
      </c>
      <c r="R49" s="92">
        <f t="shared" si="59"/>
        <v>30</v>
      </c>
      <c r="S49" s="105"/>
      <c r="T49" s="92">
        <f t="shared" si="60"/>
        <v>25</v>
      </c>
      <c r="U49" s="104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106"/>
      <c r="AG49" s="110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106"/>
      <c r="AS49" s="110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106"/>
      <c r="BE49" s="220" t="s">
        <v>99</v>
      </c>
      <c r="BF49" s="107">
        <v>30</v>
      </c>
      <c r="BG49" s="108">
        <v>1.5</v>
      </c>
      <c r="BH49" s="108">
        <v>30</v>
      </c>
      <c r="BI49" s="108">
        <v>1.5</v>
      </c>
      <c r="BJ49" s="108"/>
      <c r="BK49" s="108"/>
      <c r="BL49" s="108">
        <v>25</v>
      </c>
      <c r="BM49" s="108">
        <v>1</v>
      </c>
      <c r="BN49" s="108">
        <v>60</v>
      </c>
      <c r="BO49" s="108">
        <v>2</v>
      </c>
      <c r="BP49" s="108">
        <v>80</v>
      </c>
      <c r="BQ49" s="109">
        <v>3</v>
      </c>
      <c r="BR49" s="107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>
        <v>60</v>
      </c>
      <c r="CE49" s="108">
        <v>2</v>
      </c>
      <c r="CF49" s="108">
        <v>80</v>
      </c>
      <c r="CG49" s="109">
        <v>3</v>
      </c>
      <c r="CH49" s="117"/>
      <c r="CI49" s="118"/>
      <c r="CJ49" s="118"/>
      <c r="CK49" s="237"/>
      <c r="CL49" s="92"/>
      <c r="CM49" s="92"/>
      <c r="CN49" s="92"/>
      <c r="CO49" s="92"/>
      <c r="CP49" s="105"/>
      <c r="CQ49" s="105"/>
      <c r="CR49" s="237"/>
      <c r="CS49" s="237"/>
      <c r="CT49" s="237"/>
      <c r="CU49" s="237"/>
      <c r="CV49" s="237"/>
      <c r="CW49" s="238"/>
      <c r="CX49" s="51">
        <f t="shared" si="61"/>
        <v>4</v>
      </c>
      <c r="CY49" s="52">
        <f t="shared" si="62"/>
        <v>6</v>
      </c>
    </row>
    <row r="50" spans="1:107" s="69" customFormat="1" ht="28.5" customHeight="1" x14ac:dyDescent="0.3">
      <c r="A50" s="219" t="s">
        <v>100</v>
      </c>
      <c r="B50" s="90">
        <f t="shared" si="14"/>
        <v>3.6111111111111108E-2</v>
      </c>
      <c r="C50" s="103">
        <f t="shared" si="50"/>
        <v>7.9754601226993863E-2</v>
      </c>
      <c r="D50" s="92" t="s">
        <v>52</v>
      </c>
      <c r="E50" s="92">
        <f t="shared" si="51"/>
        <v>163</v>
      </c>
      <c r="F50" s="92">
        <f t="shared" si="63"/>
        <v>6.5</v>
      </c>
      <c r="G50" s="92">
        <f t="shared" si="52"/>
        <v>5.5</v>
      </c>
      <c r="H50" s="92">
        <f t="shared" si="53"/>
        <v>1</v>
      </c>
      <c r="I50" s="93">
        <f t="shared" si="54"/>
        <v>135</v>
      </c>
      <c r="J50" s="93">
        <f t="shared" si="55"/>
        <v>15</v>
      </c>
      <c r="K50" s="92">
        <f t="shared" si="46"/>
        <v>0</v>
      </c>
      <c r="L50" s="92"/>
      <c r="M50" s="92">
        <f t="shared" si="47"/>
        <v>0</v>
      </c>
      <c r="N50" s="92">
        <f t="shared" si="56"/>
        <v>80</v>
      </c>
      <c r="O50" s="92"/>
      <c r="P50" s="92">
        <f t="shared" si="57"/>
        <v>40</v>
      </c>
      <c r="Q50" s="92">
        <f t="shared" si="58"/>
        <v>28</v>
      </c>
      <c r="R50" s="92">
        <f t="shared" si="59"/>
        <v>15</v>
      </c>
      <c r="S50" s="105"/>
      <c r="T50" s="92">
        <f t="shared" si="60"/>
        <v>13</v>
      </c>
      <c r="U50" s="104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106"/>
      <c r="AG50" s="110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106"/>
      <c r="AS50" s="117"/>
      <c r="AT50" s="118"/>
      <c r="AU50" s="118"/>
      <c r="AV50" s="118"/>
      <c r="AW50" s="92"/>
      <c r="AX50" s="92"/>
      <c r="AY50" s="118"/>
      <c r="AZ50" s="118"/>
      <c r="BA50" s="118"/>
      <c r="BB50" s="118"/>
      <c r="BC50" s="118"/>
      <c r="BD50" s="119"/>
      <c r="BE50" s="220" t="s">
        <v>100</v>
      </c>
      <c r="BF50" s="107">
        <v>15</v>
      </c>
      <c r="BG50" s="108">
        <v>0.5</v>
      </c>
      <c r="BH50" s="108">
        <v>15</v>
      </c>
      <c r="BI50" s="108">
        <v>0.5</v>
      </c>
      <c r="BJ50" s="108"/>
      <c r="BK50" s="108"/>
      <c r="BL50" s="108">
        <v>13</v>
      </c>
      <c r="BM50" s="108">
        <v>0.5</v>
      </c>
      <c r="BN50" s="108">
        <v>80</v>
      </c>
      <c r="BO50" s="108">
        <v>3</v>
      </c>
      <c r="BP50" s="108">
        <v>40</v>
      </c>
      <c r="BQ50" s="109">
        <v>2</v>
      </c>
      <c r="BR50" s="110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106"/>
      <c r="CH50" s="110"/>
      <c r="CI50" s="92"/>
      <c r="CJ50" s="92"/>
      <c r="CK50" s="221"/>
      <c r="CL50" s="92"/>
      <c r="CM50" s="92"/>
      <c r="CN50" s="92"/>
      <c r="CO50" s="92"/>
      <c r="CP50" s="92"/>
      <c r="CQ50" s="92"/>
      <c r="CR50" s="221"/>
      <c r="CS50" s="221"/>
      <c r="CT50" s="221"/>
      <c r="CU50" s="221"/>
      <c r="CV50" s="221"/>
      <c r="CW50" s="222"/>
      <c r="CX50" s="51">
        <f t="shared" si="61"/>
        <v>3</v>
      </c>
      <c r="CY50" s="52">
        <f t="shared" si="62"/>
        <v>2</v>
      </c>
    </row>
    <row r="51" spans="1:107" s="69" customFormat="1" ht="20.100000000000001" customHeight="1" x14ac:dyDescent="0.3">
      <c r="A51" s="219" t="s">
        <v>101</v>
      </c>
      <c r="B51" s="90">
        <f t="shared" si="14"/>
        <v>4.1666666666666664E-2</v>
      </c>
      <c r="C51" s="103">
        <f t="shared" si="50"/>
        <v>0.05</v>
      </c>
      <c r="D51" s="92" t="s">
        <v>52</v>
      </c>
      <c r="E51" s="92">
        <f t="shared" si="51"/>
        <v>200</v>
      </c>
      <c r="F51" s="92">
        <f>SUM(G51,H51)</f>
        <v>7.5</v>
      </c>
      <c r="G51" s="92">
        <f t="shared" si="52"/>
        <v>6.5</v>
      </c>
      <c r="H51" s="92">
        <f t="shared" si="53"/>
        <v>1</v>
      </c>
      <c r="I51" s="93">
        <f t="shared" si="54"/>
        <v>175</v>
      </c>
      <c r="J51" s="93">
        <f t="shared" si="55"/>
        <v>15</v>
      </c>
      <c r="K51" s="92">
        <f t="shared" si="46"/>
        <v>0</v>
      </c>
      <c r="L51" s="92"/>
      <c r="M51" s="92">
        <f t="shared" si="47"/>
        <v>0</v>
      </c>
      <c r="N51" s="92">
        <f t="shared" si="56"/>
        <v>80</v>
      </c>
      <c r="O51" s="92"/>
      <c r="P51" s="92">
        <f t="shared" si="57"/>
        <v>80</v>
      </c>
      <c r="Q51" s="92">
        <f t="shared" si="58"/>
        <v>25</v>
      </c>
      <c r="R51" s="92">
        <f t="shared" si="59"/>
        <v>15</v>
      </c>
      <c r="S51" s="105"/>
      <c r="T51" s="92">
        <f t="shared" si="60"/>
        <v>10</v>
      </c>
      <c r="U51" s="104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106"/>
      <c r="AG51" s="110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106"/>
      <c r="AS51" s="110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106"/>
      <c r="BE51" s="220" t="s">
        <v>101</v>
      </c>
      <c r="BF51" s="110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106"/>
      <c r="BR51" s="107">
        <v>15</v>
      </c>
      <c r="BS51" s="108">
        <v>0.5</v>
      </c>
      <c r="BT51" s="108">
        <v>15</v>
      </c>
      <c r="BU51" s="108">
        <v>0.5</v>
      </c>
      <c r="BV51" s="108"/>
      <c r="BW51" s="108"/>
      <c r="BX51" s="108"/>
      <c r="BY51" s="108"/>
      <c r="BZ51" s="108"/>
      <c r="CA51" s="108"/>
      <c r="CB51" s="108">
        <v>10</v>
      </c>
      <c r="CC51" s="108">
        <v>0.5</v>
      </c>
      <c r="CD51" s="108">
        <v>40</v>
      </c>
      <c r="CE51" s="108">
        <v>1.5</v>
      </c>
      <c r="CF51" s="108">
        <v>40</v>
      </c>
      <c r="CG51" s="109">
        <v>1.5</v>
      </c>
      <c r="CH51" s="107"/>
      <c r="CI51" s="108"/>
      <c r="CJ51" s="108"/>
      <c r="CK51" s="223"/>
      <c r="CL51" s="108"/>
      <c r="CM51" s="108"/>
      <c r="CN51" s="108"/>
      <c r="CO51" s="108"/>
      <c r="CP51" s="108"/>
      <c r="CQ51" s="108"/>
      <c r="CR51" s="223"/>
      <c r="CS51" s="223"/>
      <c r="CT51" s="223">
        <v>40</v>
      </c>
      <c r="CU51" s="223">
        <v>1.5</v>
      </c>
      <c r="CV51" s="223">
        <v>40</v>
      </c>
      <c r="CW51" s="224">
        <v>1.5</v>
      </c>
      <c r="CX51" s="51">
        <f t="shared" si="61"/>
        <v>3</v>
      </c>
      <c r="CY51" s="52">
        <f t="shared" si="62"/>
        <v>3</v>
      </c>
    </row>
    <row r="52" spans="1:107" s="69" customFormat="1" ht="20.100000000000001" customHeight="1" x14ac:dyDescent="0.3">
      <c r="A52" s="219" t="s">
        <v>102</v>
      </c>
      <c r="B52" s="90">
        <f t="shared" si="14"/>
        <v>4.1666666666666664E-2</v>
      </c>
      <c r="C52" s="103">
        <f t="shared" si="50"/>
        <v>0.05</v>
      </c>
      <c r="D52" s="92" t="s">
        <v>52</v>
      </c>
      <c r="E52" s="92">
        <f t="shared" si="51"/>
        <v>200</v>
      </c>
      <c r="F52" s="92">
        <f t="shared" si="63"/>
        <v>7.5</v>
      </c>
      <c r="G52" s="92">
        <f t="shared" si="52"/>
        <v>6.5</v>
      </c>
      <c r="H52" s="92">
        <f t="shared" si="53"/>
        <v>1</v>
      </c>
      <c r="I52" s="93">
        <f t="shared" si="54"/>
        <v>175</v>
      </c>
      <c r="J52" s="93">
        <f t="shared" si="55"/>
        <v>15</v>
      </c>
      <c r="K52" s="92">
        <f t="shared" si="46"/>
        <v>0</v>
      </c>
      <c r="L52" s="92"/>
      <c r="M52" s="92">
        <f t="shared" si="47"/>
        <v>0</v>
      </c>
      <c r="N52" s="92">
        <f t="shared" si="56"/>
        <v>80</v>
      </c>
      <c r="O52" s="92"/>
      <c r="P52" s="92">
        <f t="shared" si="57"/>
        <v>80</v>
      </c>
      <c r="Q52" s="92">
        <f t="shared" si="58"/>
        <v>25</v>
      </c>
      <c r="R52" s="92">
        <f t="shared" si="59"/>
        <v>15</v>
      </c>
      <c r="S52" s="105"/>
      <c r="T52" s="92">
        <f t="shared" si="60"/>
        <v>10</v>
      </c>
      <c r="U52" s="104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106"/>
      <c r="AG52" s="110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106"/>
      <c r="AS52" s="110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06"/>
      <c r="BE52" s="220" t="s">
        <v>102</v>
      </c>
      <c r="BF52" s="107">
        <v>15</v>
      </c>
      <c r="BG52" s="108">
        <v>0.5</v>
      </c>
      <c r="BH52" s="108">
        <v>15</v>
      </c>
      <c r="BI52" s="223">
        <v>0.5</v>
      </c>
      <c r="BJ52" s="108"/>
      <c r="BK52" s="108"/>
      <c r="BL52" s="223">
        <v>10</v>
      </c>
      <c r="BM52" s="223">
        <v>0.5</v>
      </c>
      <c r="BN52" s="223">
        <v>40</v>
      </c>
      <c r="BO52" s="223">
        <v>1.5</v>
      </c>
      <c r="BP52" s="223">
        <v>40</v>
      </c>
      <c r="BQ52" s="224">
        <v>1.5</v>
      </c>
      <c r="BR52" s="107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>
        <v>40</v>
      </c>
      <c r="CE52" s="108">
        <v>1.5</v>
      </c>
      <c r="CF52" s="108">
        <v>40</v>
      </c>
      <c r="CG52" s="109">
        <v>1.5</v>
      </c>
      <c r="CH52" s="117"/>
      <c r="CI52" s="118"/>
      <c r="CJ52" s="118"/>
      <c r="CK52" s="237"/>
      <c r="CL52" s="92"/>
      <c r="CM52" s="92"/>
      <c r="CN52" s="92"/>
      <c r="CO52" s="92"/>
      <c r="CP52" s="105"/>
      <c r="CQ52" s="105"/>
      <c r="CR52" s="237"/>
      <c r="CS52" s="237"/>
      <c r="CT52" s="237"/>
      <c r="CU52" s="237"/>
      <c r="CV52" s="237"/>
      <c r="CW52" s="238"/>
      <c r="CX52" s="51">
        <f t="shared" si="61"/>
        <v>3</v>
      </c>
      <c r="CY52" s="52">
        <f t="shared" si="62"/>
        <v>3</v>
      </c>
    </row>
    <row r="53" spans="1:107" s="69" customFormat="1" ht="20.100000000000001" customHeight="1" x14ac:dyDescent="0.3">
      <c r="A53" s="102" t="s">
        <v>103</v>
      </c>
      <c r="B53" s="90">
        <f t="shared" si="14"/>
        <v>3.0555555555555555E-2</v>
      </c>
      <c r="C53" s="103">
        <f t="shared" si="50"/>
        <v>0.14705882352941177</v>
      </c>
      <c r="D53" s="92" t="s">
        <v>52</v>
      </c>
      <c r="E53" s="92">
        <f t="shared" si="51"/>
        <v>136</v>
      </c>
      <c r="F53" s="92">
        <f t="shared" si="63"/>
        <v>5.5</v>
      </c>
      <c r="G53" s="92">
        <f t="shared" si="52"/>
        <v>4.5</v>
      </c>
      <c r="H53" s="92">
        <f t="shared" si="53"/>
        <v>1</v>
      </c>
      <c r="I53" s="93">
        <f t="shared" si="54"/>
        <v>101</v>
      </c>
      <c r="J53" s="93">
        <f t="shared" si="55"/>
        <v>21</v>
      </c>
      <c r="K53" s="92">
        <f t="shared" si="46"/>
        <v>0</v>
      </c>
      <c r="L53" s="92"/>
      <c r="M53" s="92">
        <f t="shared" si="47"/>
        <v>0</v>
      </c>
      <c r="N53" s="92">
        <f t="shared" si="56"/>
        <v>40</v>
      </c>
      <c r="O53" s="92"/>
      <c r="P53" s="92">
        <f t="shared" si="57"/>
        <v>40</v>
      </c>
      <c r="Q53" s="92">
        <f t="shared" si="58"/>
        <v>35</v>
      </c>
      <c r="R53" s="92">
        <f t="shared" si="59"/>
        <v>15</v>
      </c>
      <c r="S53" s="105"/>
      <c r="T53" s="92">
        <f t="shared" si="60"/>
        <v>20</v>
      </c>
      <c r="U53" s="104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106"/>
      <c r="AG53" s="110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106"/>
      <c r="AS53" s="110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106"/>
      <c r="BE53" s="261" t="s">
        <v>103</v>
      </c>
      <c r="BF53" s="117"/>
      <c r="BG53" s="118"/>
      <c r="BH53" s="118"/>
      <c r="BI53" s="118"/>
      <c r="BJ53" s="92"/>
      <c r="BK53" s="92"/>
      <c r="BL53" s="118"/>
      <c r="BM53" s="118"/>
      <c r="BN53" s="118"/>
      <c r="BO53" s="118"/>
      <c r="BP53" s="118"/>
      <c r="BQ53" s="119"/>
      <c r="BR53" s="117"/>
      <c r="BS53" s="118"/>
      <c r="BT53" s="118"/>
      <c r="BU53" s="118"/>
      <c r="BV53" s="92"/>
      <c r="BW53" s="92"/>
      <c r="BX53" s="92"/>
      <c r="BY53" s="92"/>
      <c r="BZ53" s="92"/>
      <c r="CA53" s="92"/>
      <c r="CB53" s="118"/>
      <c r="CC53" s="118"/>
      <c r="CD53" s="118"/>
      <c r="CE53" s="118"/>
      <c r="CF53" s="118"/>
      <c r="CG53" s="119"/>
      <c r="CH53" s="262">
        <v>15</v>
      </c>
      <c r="CI53" s="203">
        <v>0.5</v>
      </c>
      <c r="CJ53" s="203">
        <v>21</v>
      </c>
      <c r="CK53" s="203">
        <v>0.5</v>
      </c>
      <c r="CL53" s="203"/>
      <c r="CM53" s="203"/>
      <c r="CN53" s="203"/>
      <c r="CO53" s="203"/>
      <c r="CP53" s="203"/>
      <c r="CQ53" s="203"/>
      <c r="CR53" s="203">
        <v>20</v>
      </c>
      <c r="CS53" s="203">
        <v>0.5</v>
      </c>
      <c r="CT53" s="203">
        <v>40</v>
      </c>
      <c r="CU53" s="203">
        <v>2</v>
      </c>
      <c r="CV53" s="203">
        <v>40</v>
      </c>
      <c r="CW53" s="263">
        <v>2</v>
      </c>
      <c r="CX53" s="51">
        <f t="shared" si="61"/>
        <v>2</v>
      </c>
      <c r="CY53" s="52">
        <f t="shared" si="62"/>
        <v>2</v>
      </c>
    </row>
    <row r="54" spans="1:107" s="69" customFormat="1" ht="20.100000000000001" customHeight="1" x14ac:dyDescent="0.3">
      <c r="A54" s="219" t="s">
        <v>104</v>
      </c>
      <c r="B54" s="90">
        <f t="shared" si="14"/>
        <v>4.4444444444444446E-2</v>
      </c>
      <c r="C54" s="103">
        <f t="shared" si="50"/>
        <v>0.11627906976744186</v>
      </c>
      <c r="D54" s="92" t="s">
        <v>52</v>
      </c>
      <c r="E54" s="92">
        <f t="shared" si="51"/>
        <v>215</v>
      </c>
      <c r="F54" s="92">
        <f t="shared" si="63"/>
        <v>8</v>
      </c>
      <c r="G54" s="92">
        <f t="shared" si="52"/>
        <v>6.5</v>
      </c>
      <c r="H54" s="92">
        <f t="shared" si="53"/>
        <v>1.5</v>
      </c>
      <c r="I54" s="93">
        <f t="shared" si="54"/>
        <v>175</v>
      </c>
      <c r="J54" s="93">
        <f t="shared" si="55"/>
        <v>15</v>
      </c>
      <c r="K54" s="92">
        <f t="shared" si="46"/>
        <v>0</v>
      </c>
      <c r="L54" s="92"/>
      <c r="M54" s="92">
        <f t="shared" si="47"/>
        <v>0</v>
      </c>
      <c r="N54" s="92">
        <f t="shared" si="56"/>
        <v>80</v>
      </c>
      <c r="O54" s="92"/>
      <c r="P54" s="92">
        <f t="shared" si="57"/>
        <v>80</v>
      </c>
      <c r="Q54" s="92">
        <f t="shared" si="58"/>
        <v>40</v>
      </c>
      <c r="R54" s="92">
        <f t="shared" si="59"/>
        <v>15</v>
      </c>
      <c r="S54" s="105"/>
      <c r="T54" s="92">
        <f t="shared" si="60"/>
        <v>25</v>
      </c>
      <c r="U54" s="104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106"/>
      <c r="AG54" s="110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106"/>
      <c r="AS54" s="110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106"/>
      <c r="BE54" s="220" t="s">
        <v>104</v>
      </c>
      <c r="BF54" s="110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106"/>
      <c r="BR54" s="107">
        <v>15</v>
      </c>
      <c r="BS54" s="108">
        <v>0.5</v>
      </c>
      <c r="BT54" s="108">
        <v>15</v>
      </c>
      <c r="BU54" s="108">
        <v>0.5</v>
      </c>
      <c r="BV54" s="108"/>
      <c r="BW54" s="108"/>
      <c r="BX54" s="108"/>
      <c r="BY54" s="108"/>
      <c r="BZ54" s="108"/>
      <c r="CA54" s="108"/>
      <c r="CB54" s="108">
        <v>25</v>
      </c>
      <c r="CC54" s="108">
        <v>1</v>
      </c>
      <c r="CD54" s="108">
        <v>40</v>
      </c>
      <c r="CE54" s="108">
        <v>1.5</v>
      </c>
      <c r="CF54" s="108">
        <v>40</v>
      </c>
      <c r="CG54" s="109">
        <v>1.5</v>
      </c>
      <c r="CH54" s="107"/>
      <c r="CI54" s="108"/>
      <c r="CJ54" s="108"/>
      <c r="CK54" s="223"/>
      <c r="CL54" s="108"/>
      <c r="CM54" s="108"/>
      <c r="CN54" s="108"/>
      <c r="CO54" s="108"/>
      <c r="CP54" s="108"/>
      <c r="CQ54" s="108"/>
      <c r="CR54" s="223"/>
      <c r="CS54" s="223"/>
      <c r="CT54" s="223">
        <v>40</v>
      </c>
      <c r="CU54" s="223">
        <v>1.5</v>
      </c>
      <c r="CV54" s="223">
        <v>40</v>
      </c>
      <c r="CW54" s="224">
        <v>1.5</v>
      </c>
      <c r="CX54" s="51">
        <f t="shared" si="61"/>
        <v>3</v>
      </c>
      <c r="CY54" s="52">
        <f t="shared" si="62"/>
        <v>3</v>
      </c>
    </row>
    <row r="55" spans="1:107" s="69" customFormat="1" ht="20.100000000000001" customHeight="1" thickBot="1" x14ac:dyDescent="0.35">
      <c r="A55" s="219" t="s">
        <v>105</v>
      </c>
      <c r="B55" s="90">
        <f t="shared" si="14"/>
        <v>4.1666666666666664E-2</v>
      </c>
      <c r="C55" s="103">
        <f t="shared" si="50"/>
        <v>0.05</v>
      </c>
      <c r="D55" s="92" t="s">
        <v>52</v>
      </c>
      <c r="E55" s="92">
        <f t="shared" si="51"/>
        <v>200</v>
      </c>
      <c r="F55" s="92">
        <f t="shared" si="63"/>
        <v>7.5</v>
      </c>
      <c r="G55" s="92">
        <f t="shared" si="52"/>
        <v>6.5</v>
      </c>
      <c r="H55" s="92">
        <f t="shared" si="53"/>
        <v>1</v>
      </c>
      <c r="I55" s="93">
        <f t="shared" si="54"/>
        <v>175</v>
      </c>
      <c r="J55" s="93">
        <f t="shared" si="55"/>
        <v>15</v>
      </c>
      <c r="K55" s="92">
        <f t="shared" si="46"/>
        <v>0</v>
      </c>
      <c r="L55" s="92"/>
      <c r="M55" s="92">
        <f t="shared" si="47"/>
        <v>0</v>
      </c>
      <c r="N55" s="92">
        <f t="shared" si="56"/>
        <v>80</v>
      </c>
      <c r="O55" s="92"/>
      <c r="P55" s="92">
        <f t="shared" si="57"/>
        <v>80</v>
      </c>
      <c r="Q55" s="92">
        <f t="shared" si="58"/>
        <v>25</v>
      </c>
      <c r="R55" s="92">
        <f t="shared" si="59"/>
        <v>15</v>
      </c>
      <c r="S55" s="105"/>
      <c r="T55" s="92">
        <f t="shared" si="60"/>
        <v>10</v>
      </c>
      <c r="U55" s="104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106"/>
      <c r="AG55" s="110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106"/>
      <c r="AS55" s="107">
        <v>15</v>
      </c>
      <c r="AT55" s="108">
        <v>0.5</v>
      </c>
      <c r="AU55" s="108">
        <v>15</v>
      </c>
      <c r="AV55" s="108">
        <v>0.5</v>
      </c>
      <c r="AW55" s="108"/>
      <c r="AX55" s="108"/>
      <c r="AY55" s="108">
        <v>10</v>
      </c>
      <c r="AZ55" s="108">
        <v>0.5</v>
      </c>
      <c r="BA55" s="108">
        <v>80</v>
      </c>
      <c r="BB55" s="108">
        <v>3</v>
      </c>
      <c r="BC55" s="108">
        <v>80</v>
      </c>
      <c r="BD55" s="109">
        <v>3</v>
      </c>
      <c r="BE55" s="220" t="s">
        <v>105</v>
      </c>
      <c r="BF55" s="117"/>
      <c r="BG55" s="118"/>
      <c r="BH55" s="118"/>
      <c r="BI55" s="118"/>
      <c r="BJ55" s="92"/>
      <c r="BK55" s="92"/>
      <c r="BL55" s="118"/>
      <c r="BM55" s="118"/>
      <c r="BN55" s="118"/>
      <c r="BO55" s="118"/>
      <c r="BP55" s="118"/>
      <c r="BQ55" s="119"/>
      <c r="BR55" s="117"/>
      <c r="BS55" s="118"/>
      <c r="BT55" s="118"/>
      <c r="BU55" s="118"/>
      <c r="BV55" s="92"/>
      <c r="BW55" s="92"/>
      <c r="BX55" s="92"/>
      <c r="BY55" s="92"/>
      <c r="BZ55" s="92"/>
      <c r="CA55" s="92"/>
      <c r="CB55" s="118"/>
      <c r="CC55" s="118"/>
      <c r="CD55" s="118"/>
      <c r="CE55" s="118"/>
      <c r="CF55" s="118"/>
      <c r="CG55" s="119"/>
      <c r="CH55" s="110"/>
      <c r="CI55" s="92"/>
      <c r="CJ55" s="92"/>
      <c r="CK55" s="221"/>
      <c r="CL55" s="92"/>
      <c r="CM55" s="92"/>
      <c r="CN55" s="92"/>
      <c r="CO55" s="92"/>
      <c r="CP55" s="92"/>
      <c r="CQ55" s="92"/>
      <c r="CR55" s="221"/>
      <c r="CS55" s="221"/>
      <c r="CT55" s="221"/>
      <c r="CU55" s="221"/>
      <c r="CV55" s="221"/>
      <c r="CW55" s="222"/>
      <c r="CX55" s="51">
        <f t="shared" si="61"/>
        <v>3</v>
      </c>
      <c r="CY55" s="52">
        <f t="shared" si="62"/>
        <v>3</v>
      </c>
    </row>
    <row r="56" spans="1:107" s="69" customFormat="1" ht="20.100000000000001" customHeight="1" x14ac:dyDescent="0.3">
      <c r="A56" s="264" t="s">
        <v>106</v>
      </c>
      <c r="B56" s="90">
        <f t="shared" si="14"/>
        <v>3.3333333333333333E-2</v>
      </c>
      <c r="C56" s="103">
        <f t="shared" si="50"/>
        <v>0.26666666666666666</v>
      </c>
      <c r="D56" s="92" t="s">
        <v>52</v>
      </c>
      <c r="E56" s="92">
        <f t="shared" si="51"/>
        <v>150</v>
      </c>
      <c r="F56" s="92">
        <f t="shared" si="63"/>
        <v>6</v>
      </c>
      <c r="G56" s="92">
        <f t="shared" si="52"/>
        <v>4.5</v>
      </c>
      <c r="H56" s="92">
        <f t="shared" si="53"/>
        <v>1.5</v>
      </c>
      <c r="I56" s="93">
        <f t="shared" si="54"/>
        <v>95</v>
      </c>
      <c r="J56" s="93">
        <f t="shared" si="55"/>
        <v>15</v>
      </c>
      <c r="K56" s="92">
        <f t="shared" si="46"/>
        <v>0</v>
      </c>
      <c r="L56" s="92"/>
      <c r="M56" s="92">
        <f t="shared" si="47"/>
        <v>0</v>
      </c>
      <c r="N56" s="93">
        <f t="shared" si="56"/>
        <v>40</v>
      </c>
      <c r="O56" s="93"/>
      <c r="P56" s="93">
        <f t="shared" si="57"/>
        <v>40</v>
      </c>
      <c r="Q56" s="93">
        <f t="shared" ref="Q56:Q61" si="64">SUM(R56:T56)</f>
        <v>55</v>
      </c>
      <c r="R56" s="93">
        <f t="shared" si="59"/>
        <v>15</v>
      </c>
      <c r="S56" s="211"/>
      <c r="T56" s="93">
        <f t="shared" si="60"/>
        <v>40</v>
      </c>
      <c r="U56" s="212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8"/>
      <c r="AG56" s="97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8"/>
      <c r="AS56" s="97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8"/>
      <c r="BE56" s="265" t="s">
        <v>106</v>
      </c>
      <c r="BF56" s="213"/>
      <c r="BG56" s="214"/>
      <c r="BH56" s="214"/>
      <c r="BI56" s="214"/>
      <c r="BJ56" s="93"/>
      <c r="BK56" s="93"/>
      <c r="BL56" s="214"/>
      <c r="BM56" s="214"/>
      <c r="BN56" s="214"/>
      <c r="BO56" s="214"/>
      <c r="BP56" s="214"/>
      <c r="BQ56" s="215"/>
      <c r="BR56" s="266">
        <v>15</v>
      </c>
      <c r="BS56" s="95">
        <v>0.5</v>
      </c>
      <c r="BT56" s="95">
        <v>15</v>
      </c>
      <c r="BU56" s="95">
        <v>0.5</v>
      </c>
      <c r="BV56" s="95"/>
      <c r="BW56" s="95"/>
      <c r="BX56" s="95"/>
      <c r="BY56" s="95"/>
      <c r="BZ56" s="95"/>
      <c r="CA56" s="95"/>
      <c r="CB56" s="95">
        <v>40</v>
      </c>
      <c r="CC56" s="95">
        <v>1</v>
      </c>
      <c r="CD56" s="95"/>
      <c r="CE56" s="95"/>
      <c r="CF56" s="95"/>
      <c r="CG56" s="96"/>
      <c r="CH56" s="266"/>
      <c r="CI56" s="95"/>
      <c r="CJ56" s="95"/>
      <c r="CK56" s="267"/>
      <c r="CL56" s="95"/>
      <c r="CM56" s="95"/>
      <c r="CN56" s="95"/>
      <c r="CO56" s="95"/>
      <c r="CP56" s="95"/>
      <c r="CQ56" s="95"/>
      <c r="CR56" s="267"/>
      <c r="CS56" s="267"/>
      <c r="CT56" s="267">
        <v>40</v>
      </c>
      <c r="CU56" s="267">
        <v>2</v>
      </c>
      <c r="CV56" s="267">
        <v>40</v>
      </c>
      <c r="CW56" s="268">
        <v>2</v>
      </c>
      <c r="CX56" s="269">
        <f t="shared" si="61"/>
        <v>2</v>
      </c>
      <c r="CY56" s="270">
        <f t="shared" si="62"/>
        <v>2</v>
      </c>
    </row>
    <row r="57" spans="1:107" s="69" customFormat="1" ht="20.100000000000001" customHeight="1" x14ac:dyDescent="0.3">
      <c r="A57" s="231" t="s">
        <v>107</v>
      </c>
      <c r="B57" s="90">
        <f t="shared" si="14"/>
        <v>8.3333333333333332E-3</v>
      </c>
      <c r="C57" s="103">
        <f t="shared" si="50"/>
        <v>0.25</v>
      </c>
      <c r="D57" s="92" t="s">
        <v>69</v>
      </c>
      <c r="E57" s="92">
        <f t="shared" si="51"/>
        <v>40</v>
      </c>
      <c r="F57" s="92">
        <f t="shared" si="63"/>
        <v>1.5</v>
      </c>
      <c r="G57" s="92">
        <f t="shared" si="52"/>
        <v>0.5</v>
      </c>
      <c r="H57" s="92">
        <f t="shared" si="53"/>
        <v>1</v>
      </c>
      <c r="I57" s="93">
        <f t="shared" si="54"/>
        <v>15</v>
      </c>
      <c r="J57" s="93">
        <f t="shared" si="55"/>
        <v>15</v>
      </c>
      <c r="K57" s="92">
        <f t="shared" si="46"/>
        <v>0</v>
      </c>
      <c r="L57" s="92"/>
      <c r="M57" s="92">
        <f t="shared" si="47"/>
        <v>0</v>
      </c>
      <c r="N57" s="124">
        <f t="shared" si="56"/>
        <v>0</v>
      </c>
      <c r="O57" s="124"/>
      <c r="P57" s="124">
        <f t="shared" si="57"/>
        <v>0</v>
      </c>
      <c r="Q57" s="124">
        <f t="shared" si="64"/>
        <v>25</v>
      </c>
      <c r="R57" s="124">
        <f t="shared" si="59"/>
        <v>15</v>
      </c>
      <c r="S57" s="127"/>
      <c r="T57" s="124">
        <f t="shared" si="60"/>
        <v>10</v>
      </c>
      <c r="U57" s="126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8"/>
      <c r="AG57" s="135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8"/>
      <c r="AS57" s="135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8"/>
      <c r="BE57" s="232" t="s">
        <v>107</v>
      </c>
      <c r="BF57" s="271"/>
      <c r="BG57" s="125"/>
      <c r="BH57" s="125"/>
      <c r="BI57" s="125"/>
      <c r="BJ57" s="124"/>
      <c r="BK57" s="124"/>
      <c r="BL57" s="125"/>
      <c r="BM57" s="125"/>
      <c r="BN57" s="125"/>
      <c r="BO57" s="125"/>
      <c r="BP57" s="125"/>
      <c r="BQ57" s="272"/>
      <c r="BR57" s="271"/>
      <c r="BS57" s="125"/>
      <c r="BT57" s="125"/>
      <c r="BU57" s="125"/>
      <c r="BV57" s="124"/>
      <c r="BW57" s="124"/>
      <c r="BX57" s="124"/>
      <c r="BY57" s="124"/>
      <c r="BZ57" s="124"/>
      <c r="CA57" s="124"/>
      <c r="CB57" s="125"/>
      <c r="CC57" s="125"/>
      <c r="CD57" s="125"/>
      <c r="CE57" s="125"/>
      <c r="CF57" s="125"/>
      <c r="CG57" s="272"/>
      <c r="CH57" s="131">
        <v>15</v>
      </c>
      <c r="CI57" s="132">
        <v>0.5</v>
      </c>
      <c r="CJ57" s="132">
        <v>15</v>
      </c>
      <c r="CK57" s="132">
        <v>0.5</v>
      </c>
      <c r="CL57" s="132"/>
      <c r="CM57" s="132"/>
      <c r="CN57" s="132"/>
      <c r="CO57" s="132"/>
      <c r="CP57" s="132"/>
      <c r="CQ57" s="132"/>
      <c r="CR57" s="132">
        <v>10</v>
      </c>
      <c r="CS57" s="132">
        <v>0.5</v>
      </c>
      <c r="CT57" s="132"/>
      <c r="CU57" s="132"/>
      <c r="CV57" s="132"/>
      <c r="CW57" s="133"/>
      <c r="CX57" s="235">
        <f t="shared" si="61"/>
        <v>0</v>
      </c>
      <c r="CY57" s="236">
        <f t="shared" si="62"/>
        <v>0</v>
      </c>
    </row>
    <row r="58" spans="1:107" s="69" customFormat="1" ht="20.100000000000001" customHeight="1" x14ac:dyDescent="0.3">
      <c r="A58" s="219" t="s">
        <v>108</v>
      </c>
      <c r="B58" s="90">
        <f t="shared" si="14"/>
        <v>1.1111111111111112E-2</v>
      </c>
      <c r="C58" s="103">
        <f t="shared" si="50"/>
        <v>0.36842105263157893</v>
      </c>
      <c r="D58" s="92" t="s">
        <v>69</v>
      </c>
      <c r="E58" s="92">
        <f t="shared" si="51"/>
        <v>57</v>
      </c>
      <c r="F58" s="92">
        <f t="shared" si="63"/>
        <v>2</v>
      </c>
      <c r="G58" s="92">
        <f t="shared" si="52"/>
        <v>1</v>
      </c>
      <c r="H58" s="92">
        <f>SUM(V58,AB58,AN58,AZ58,BM58,CS58,AH58,AT58,BG58,BS58,CC58,CI58)</f>
        <v>1</v>
      </c>
      <c r="I58" s="93">
        <f t="shared" si="54"/>
        <v>24</v>
      </c>
      <c r="J58" s="93">
        <f t="shared" si="55"/>
        <v>24</v>
      </c>
      <c r="K58" s="92">
        <f t="shared" si="46"/>
        <v>0</v>
      </c>
      <c r="L58" s="92"/>
      <c r="M58" s="92">
        <f t="shared" si="47"/>
        <v>0</v>
      </c>
      <c r="N58" s="92">
        <f t="shared" si="56"/>
        <v>0</v>
      </c>
      <c r="O58" s="92"/>
      <c r="P58" s="92">
        <f t="shared" si="57"/>
        <v>0</v>
      </c>
      <c r="Q58" s="92">
        <f t="shared" si="64"/>
        <v>33</v>
      </c>
      <c r="R58" s="92">
        <f t="shared" si="59"/>
        <v>12</v>
      </c>
      <c r="S58" s="105"/>
      <c r="T58" s="92">
        <f t="shared" si="60"/>
        <v>21</v>
      </c>
      <c r="U58" s="104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106"/>
      <c r="AG58" s="110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106"/>
      <c r="AS58" s="107">
        <v>12</v>
      </c>
      <c r="AT58" s="108">
        <v>0.5</v>
      </c>
      <c r="AU58" s="108">
        <v>24</v>
      </c>
      <c r="AV58" s="108">
        <v>1</v>
      </c>
      <c r="AW58" s="108"/>
      <c r="AX58" s="108"/>
      <c r="AY58" s="108">
        <v>21</v>
      </c>
      <c r="AZ58" s="108">
        <v>0.5</v>
      </c>
      <c r="BA58" s="108"/>
      <c r="BB58" s="108"/>
      <c r="BC58" s="108"/>
      <c r="BD58" s="109"/>
      <c r="BE58" s="220" t="s">
        <v>108</v>
      </c>
      <c r="BF58" s="117"/>
      <c r="BG58" s="118"/>
      <c r="BH58" s="118"/>
      <c r="BI58" s="118"/>
      <c r="BJ58" s="92"/>
      <c r="BK58" s="92"/>
      <c r="BL58" s="118"/>
      <c r="BM58" s="118"/>
      <c r="BN58" s="118"/>
      <c r="BO58" s="118"/>
      <c r="BP58" s="118"/>
      <c r="BQ58" s="119"/>
      <c r="BR58" s="110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106"/>
      <c r="CH58" s="117"/>
      <c r="CI58" s="118"/>
      <c r="CJ58" s="118"/>
      <c r="CK58" s="237"/>
      <c r="CL58" s="92"/>
      <c r="CM58" s="92"/>
      <c r="CN58" s="92"/>
      <c r="CO58" s="92"/>
      <c r="CP58" s="92"/>
      <c r="CQ58" s="92"/>
      <c r="CR58" s="237"/>
      <c r="CS58" s="237"/>
      <c r="CT58" s="237"/>
      <c r="CU58" s="237"/>
      <c r="CV58" s="237"/>
      <c r="CW58" s="238"/>
      <c r="CX58" s="51">
        <f t="shared" si="61"/>
        <v>0</v>
      </c>
      <c r="CY58" s="52">
        <f t="shared" si="62"/>
        <v>0</v>
      </c>
    </row>
    <row r="59" spans="1:107" s="69" customFormat="1" ht="20.100000000000001" customHeight="1" x14ac:dyDescent="0.3">
      <c r="A59" s="219" t="s">
        <v>109</v>
      </c>
      <c r="B59" s="90">
        <f t="shared" si="14"/>
        <v>1.1111111111111112E-2</v>
      </c>
      <c r="C59" s="103">
        <f t="shared" si="50"/>
        <v>0.4</v>
      </c>
      <c r="D59" s="92" t="s">
        <v>56</v>
      </c>
      <c r="E59" s="92">
        <f t="shared" si="51"/>
        <v>50</v>
      </c>
      <c r="F59" s="92">
        <f>SUM(G59,H59)</f>
        <v>2</v>
      </c>
      <c r="G59" s="92">
        <f>SUM(X59,AD59,AF59,AJ59,Z59,AP59,AR59,AV59,AL59,BB59,BD59,BI59,AX59,BO59,BQ59,BU59,BW59,CA59,CE59,CG59,CK59,CM59,CQ59,CU59,CW59)</f>
        <v>1</v>
      </c>
      <c r="H59" s="92">
        <f>SUM(V59,AB59,AN59,AZ59,BM59,CS59,AH59,AT59,BG59,BS59,CC59,CI59)</f>
        <v>1</v>
      </c>
      <c r="I59" s="93">
        <f t="shared" si="54"/>
        <v>30</v>
      </c>
      <c r="J59" s="93">
        <f t="shared" si="55"/>
        <v>30</v>
      </c>
      <c r="K59" s="92">
        <f t="shared" si="46"/>
        <v>0</v>
      </c>
      <c r="L59" s="92"/>
      <c r="M59" s="92">
        <f t="shared" si="47"/>
        <v>0</v>
      </c>
      <c r="N59" s="92">
        <f t="shared" si="56"/>
        <v>0</v>
      </c>
      <c r="O59" s="92"/>
      <c r="P59" s="92">
        <f t="shared" si="57"/>
        <v>0</v>
      </c>
      <c r="Q59" s="92">
        <f t="shared" si="64"/>
        <v>20</v>
      </c>
      <c r="R59" s="92">
        <f t="shared" si="59"/>
        <v>0</v>
      </c>
      <c r="S59" s="105"/>
      <c r="T59" s="92">
        <f>SUM(AA59,AM59,AY59,BL59,CB59,CR59)</f>
        <v>20</v>
      </c>
      <c r="U59" s="22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70"/>
      <c r="AG59" s="110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106"/>
      <c r="AS59" s="120"/>
      <c r="AT59" s="108"/>
      <c r="AU59" s="108">
        <v>15</v>
      </c>
      <c r="AV59" s="108">
        <v>0.5</v>
      </c>
      <c r="AW59" s="108"/>
      <c r="AX59" s="108"/>
      <c r="AY59" s="108">
        <v>10</v>
      </c>
      <c r="AZ59" s="108">
        <v>0.5</v>
      </c>
      <c r="BA59" s="108"/>
      <c r="BB59" s="108"/>
      <c r="BC59" s="108"/>
      <c r="BD59" s="109"/>
      <c r="BE59" s="220" t="s">
        <v>109</v>
      </c>
      <c r="BF59" s="107"/>
      <c r="BG59" s="108"/>
      <c r="BH59" s="108">
        <v>15</v>
      </c>
      <c r="BI59" s="108">
        <v>0.5</v>
      </c>
      <c r="BJ59" s="108"/>
      <c r="BK59" s="108"/>
      <c r="BL59" s="203">
        <v>10</v>
      </c>
      <c r="BM59" s="108">
        <v>0.5</v>
      </c>
      <c r="BN59" s="108"/>
      <c r="BO59" s="108"/>
      <c r="BP59" s="108"/>
      <c r="BQ59" s="109"/>
      <c r="BR59" s="117"/>
      <c r="BS59" s="118"/>
      <c r="BT59" s="118"/>
      <c r="BU59" s="118"/>
      <c r="BV59" s="92"/>
      <c r="BW59" s="92"/>
      <c r="BX59" s="92"/>
      <c r="BY59" s="92"/>
      <c r="BZ59" s="92"/>
      <c r="CA59" s="92"/>
      <c r="CB59" s="118"/>
      <c r="CC59" s="118"/>
      <c r="CD59" s="118"/>
      <c r="CE59" s="118"/>
      <c r="CF59" s="118"/>
      <c r="CG59" s="119"/>
      <c r="CH59" s="117"/>
      <c r="CI59" s="118"/>
      <c r="CJ59" s="118"/>
      <c r="CK59" s="237"/>
      <c r="CL59" s="92"/>
      <c r="CM59" s="92"/>
      <c r="CN59" s="92"/>
      <c r="CO59" s="92"/>
      <c r="CP59" s="92"/>
      <c r="CQ59" s="92"/>
      <c r="CR59" s="237"/>
      <c r="CS59" s="237"/>
      <c r="CT59" s="237"/>
      <c r="CU59" s="237"/>
      <c r="CV59" s="237"/>
      <c r="CW59" s="238"/>
      <c r="CX59" s="51">
        <f t="shared" si="61"/>
        <v>0</v>
      </c>
      <c r="CY59" s="52">
        <f t="shared" si="62"/>
        <v>0</v>
      </c>
    </row>
    <row r="60" spans="1:107" s="276" customFormat="1" ht="21" customHeight="1" x14ac:dyDescent="0.25">
      <c r="A60" s="219" t="s">
        <v>110</v>
      </c>
      <c r="B60" s="90">
        <f t="shared" si="14"/>
        <v>1.1111111111111112E-2</v>
      </c>
      <c r="C60" s="103">
        <f t="shared" si="50"/>
        <v>0</v>
      </c>
      <c r="D60" s="92" t="s">
        <v>111</v>
      </c>
      <c r="E60" s="92">
        <f t="shared" si="51"/>
        <v>55</v>
      </c>
      <c r="F60" s="92">
        <f>SUM(G60,H60)</f>
        <v>2</v>
      </c>
      <c r="G60" s="92">
        <f>SUM(X60,AD60,AF60,AJ60,Z60,AP60,AR60,AV60,AL60,BB60,BD60,BI60,BY60,AX60,BO60,BQ60,BU60,BW60,CA60,CE60,CG60,CK60,CM60,CO60,CQ60,CU60,CW60)</f>
        <v>2</v>
      </c>
      <c r="H60" s="92">
        <f t="shared" si="53"/>
        <v>0</v>
      </c>
      <c r="I60" s="93">
        <f t="shared" si="54"/>
        <v>55</v>
      </c>
      <c r="J60" s="93">
        <f t="shared" si="55"/>
        <v>0</v>
      </c>
      <c r="K60" s="92">
        <f t="shared" si="46"/>
        <v>0</v>
      </c>
      <c r="L60" s="92">
        <f>SUM(BX60,CN60,CP60)</f>
        <v>55</v>
      </c>
      <c r="M60" s="92">
        <f>SUM(BZ60)</f>
        <v>0</v>
      </c>
      <c r="N60" s="92">
        <f t="shared" si="56"/>
        <v>0</v>
      </c>
      <c r="O60" s="92"/>
      <c r="P60" s="92">
        <f t="shared" si="57"/>
        <v>0</v>
      </c>
      <c r="Q60" s="92">
        <f t="shared" si="64"/>
        <v>0</v>
      </c>
      <c r="R60" s="92">
        <f t="shared" si="59"/>
        <v>0</v>
      </c>
      <c r="S60" s="105"/>
      <c r="T60" s="92">
        <f t="shared" si="60"/>
        <v>0</v>
      </c>
      <c r="U60" s="121"/>
      <c r="V60" s="118"/>
      <c r="W60" s="118"/>
      <c r="X60" s="118"/>
      <c r="Y60" s="92"/>
      <c r="Z60" s="92"/>
      <c r="AA60" s="118"/>
      <c r="AB60" s="118"/>
      <c r="AC60" s="118"/>
      <c r="AD60" s="118"/>
      <c r="AE60" s="118"/>
      <c r="AF60" s="119"/>
      <c r="AG60" s="110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106"/>
      <c r="AS60" s="110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106"/>
      <c r="BE60" s="220" t="s">
        <v>110</v>
      </c>
      <c r="BF60" s="110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106"/>
      <c r="BR60" s="107"/>
      <c r="BS60" s="108"/>
      <c r="BT60" s="108"/>
      <c r="BU60" s="108"/>
      <c r="BV60" s="108"/>
      <c r="BW60" s="108"/>
      <c r="BX60" s="108">
        <v>15</v>
      </c>
      <c r="BY60" s="108">
        <v>0.5</v>
      </c>
      <c r="BZ60" s="108"/>
      <c r="CA60" s="108"/>
      <c r="CB60" s="108"/>
      <c r="CC60" s="108"/>
      <c r="CD60" s="108"/>
      <c r="CE60" s="108"/>
      <c r="CF60" s="108"/>
      <c r="CG60" s="109"/>
      <c r="CH60" s="107"/>
      <c r="CI60" s="108"/>
      <c r="CJ60" s="108"/>
      <c r="CK60" s="108"/>
      <c r="CL60" s="108"/>
      <c r="CM60" s="108"/>
      <c r="CN60" s="108">
        <v>30</v>
      </c>
      <c r="CO60" s="108">
        <v>1</v>
      </c>
      <c r="CP60" s="203">
        <v>10</v>
      </c>
      <c r="CQ60" s="203">
        <v>0.5</v>
      </c>
      <c r="CR60" s="108"/>
      <c r="CS60" s="108"/>
      <c r="CT60" s="108"/>
      <c r="CU60" s="108"/>
      <c r="CV60" s="108"/>
      <c r="CW60" s="273"/>
      <c r="CX60" s="274">
        <f t="shared" si="61"/>
        <v>0</v>
      </c>
      <c r="CY60" s="275">
        <f t="shared" si="62"/>
        <v>0</v>
      </c>
    </row>
    <row r="61" spans="1:107" s="276" customFormat="1" ht="30.75" customHeight="1" thickBot="1" x14ac:dyDescent="0.3">
      <c r="A61" s="219" t="s">
        <v>112</v>
      </c>
      <c r="B61" s="90">
        <f t="shared" si="14"/>
        <v>2.7777777777777776E-2</v>
      </c>
      <c r="C61" s="103">
        <f t="shared" si="50"/>
        <v>0</v>
      </c>
      <c r="D61" s="92" t="s">
        <v>111</v>
      </c>
      <c r="E61" s="92">
        <f t="shared" si="51"/>
        <v>128</v>
      </c>
      <c r="F61" s="92">
        <f t="shared" si="63"/>
        <v>5</v>
      </c>
      <c r="G61" s="92">
        <f>SUM(X61,AD61,AF61,AJ61,Z61,AP61,AR61,AV61,AL61,BB61,BD61,BI61,AX61,BO61,BQ61,BU61,BW61,CA61,CE61,CG61,CK61,CM61,CQ61,CU61,CW61,CC61,CS61)</f>
        <v>5</v>
      </c>
      <c r="H61" s="92">
        <f>SUM(V61,AB61,AN61,AZ61,BM61,AH61,AT61,BG61,BS61,CI61)</f>
        <v>0</v>
      </c>
      <c r="I61" s="93">
        <f>SUM(J61,K61,L61,M61,N61,O61,P61)</f>
        <v>125</v>
      </c>
      <c r="J61" s="93">
        <f t="shared" si="55"/>
        <v>0</v>
      </c>
      <c r="K61" s="92">
        <f t="shared" si="46"/>
        <v>0</v>
      </c>
      <c r="L61" s="92">
        <f t="shared" si="46"/>
        <v>0</v>
      </c>
      <c r="M61" s="92">
        <f t="shared" si="47"/>
        <v>0</v>
      </c>
      <c r="N61" s="92">
        <f t="shared" si="56"/>
        <v>0</v>
      </c>
      <c r="O61" s="92">
        <f>SUM(CB61,CR61)</f>
        <v>125</v>
      </c>
      <c r="P61" s="92">
        <f t="shared" si="57"/>
        <v>0</v>
      </c>
      <c r="Q61" s="92">
        <f t="shared" si="64"/>
        <v>3</v>
      </c>
      <c r="R61" s="92">
        <f>SUM(U61,AG61,AS61,BF61,BR61,CH61)</f>
        <v>3</v>
      </c>
      <c r="S61" s="105"/>
      <c r="T61" s="92"/>
      <c r="U61" s="121"/>
      <c r="V61" s="118"/>
      <c r="W61" s="118"/>
      <c r="X61" s="118"/>
      <c r="Y61" s="92"/>
      <c r="Z61" s="92"/>
      <c r="AA61" s="118"/>
      <c r="AB61" s="118"/>
      <c r="AC61" s="118"/>
      <c r="AD61" s="118"/>
      <c r="AE61" s="118"/>
      <c r="AF61" s="119"/>
      <c r="AG61" s="110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106"/>
      <c r="AS61" s="110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106"/>
      <c r="BE61" s="230" t="s">
        <v>112</v>
      </c>
      <c r="BF61" s="110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106"/>
      <c r="BR61" s="107"/>
      <c r="BS61" s="108"/>
      <c r="BT61" s="108"/>
      <c r="BU61" s="108"/>
      <c r="BV61" s="108"/>
      <c r="BW61" s="108"/>
      <c r="BX61" s="108"/>
      <c r="BY61" s="108"/>
      <c r="BZ61" s="108"/>
      <c r="CA61" s="108"/>
      <c r="CB61" s="203">
        <v>50</v>
      </c>
      <c r="CC61" s="203">
        <v>2</v>
      </c>
      <c r="CD61" s="108"/>
      <c r="CE61" s="108"/>
      <c r="CF61" s="108"/>
      <c r="CG61" s="109"/>
      <c r="CH61" s="262">
        <v>3</v>
      </c>
      <c r="CI61" s="108"/>
      <c r="CJ61" s="108"/>
      <c r="CK61" s="108"/>
      <c r="CL61" s="108"/>
      <c r="CM61" s="108"/>
      <c r="CN61" s="108"/>
      <c r="CO61" s="108"/>
      <c r="CP61" s="108"/>
      <c r="CQ61" s="108"/>
      <c r="CR61" s="203">
        <v>75</v>
      </c>
      <c r="CS61" s="203">
        <v>3</v>
      </c>
      <c r="CT61" s="108"/>
      <c r="CU61" s="108"/>
      <c r="CV61" s="108"/>
      <c r="CW61" s="273"/>
      <c r="CX61" s="274">
        <f t="shared" si="61"/>
        <v>0</v>
      </c>
      <c r="CY61" s="275">
        <f t="shared" si="62"/>
        <v>0</v>
      </c>
    </row>
    <row r="62" spans="1:107" s="77" customFormat="1" ht="30" customHeight="1" thickBot="1" x14ac:dyDescent="0.35">
      <c r="A62" s="138" t="s">
        <v>113</v>
      </c>
      <c r="B62" s="139">
        <f t="shared" si="14"/>
        <v>0.57222222222222219</v>
      </c>
      <c r="C62" s="277">
        <f t="shared" si="50"/>
        <v>8.666666666666667E-2</v>
      </c>
      <c r="D62" s="278"/>
      <c r="E62" s="279">
        <f t="shared" si="51"/>
        <v>2700</v>
      </c>
      <c r="F62" s="239">
        <f>SUM(F47:F61)</f>
        <v>103</v>
      </c>
      <c r="G62" s="239">
        <f t="shared" ref="G62:M62" si="65">SUM(G47:G61)</f>
        <v>85.5</v>
      </c>
      <c r="H62" s="239">
        <f t="shared" si="65"/>
        <v>17.5</v>
      </c>
      <c r="I62" s="144">
        <f t="shared" si="65"/>
        <v>2241</v>
      </c>
      <c r="J62" s="144">
        <f t="shared" si="65"/>
        <v>261</v>
      </c>
      <c r="K62" s="239">
        <f t="shared" si="65"/>
        <v>0</v>
      </c>
      <c r="L62" s="239">
        <f t="shared" si="65"/>
        <v>55</v>
      </c>
      <c r="M62" s="239">
        <f t="shared" si="65"/>
        <v>0</v>
      </c>
      <c r="N62" s="144">
        <f>SUM(N47:N61)</f>
        <v>880</v>
      </c>
      <c r="O62" s="144">
        <f>SUM(O47:O61)</f>
        <v>125</v>
      </c>
      <c r="P62" s="144">
        <f t="shared" ref="P62:AZ62" si="66">SUM(P47:P61)</f>
        <v>920</v>
      </c>
      <c r="Q62" s="144">
        <f t="shared" si="66"/>
        <v>459</v>
      </c>
      <c r="R62" s="144">
        <f t="shared" si="66"/>
        <v>225</v>
      </c>
      <c r="S62" s="144">
        <f t="shared" si="66"/>
        <v>0</v>
      </c>
      <c r="T62" s="144">
        <f t="shared" si="66"/>
        <v>234</v>
      </c>
      <c r="U62" s="144">
        <f t="shared" si="66"/>
        <v>0</v>
      </c>
      <c r="V62" s="144">
        <f t="shared" si="66"/>
        <v>0</v>
      </c>
      <c r="W62" s="144">
        <f t="shared" si="66"/>
        <v>0</v>
      </c>
      <c r="X62" s="144">
        <f t="shared" si="66"/>
        <v>0</v>
      </c>
      <c r="Y62" s="144">
        <f t="shared" si="66"/>
        <v>0</v>
      </c>
      <c r="Z62" s="144">
        <f t="shared" si="66"/>
        <v>0</v>
      </c>
      <c r="AA62" s="144">
        <f t="shared" si="66"/>
        <v>0</v>
      </c>
      <c r="AB62" s="144">
        <f t="shared" si="66"/>
        <v>0</v>
      </c>
      <c r="AC62" s="144">
        <f t="shared" si="66"/>
        <v>0</v>
      </c>
      <c r="AD62" s="144">
        <f t="shared" si="66"/>
        <v>0</v>
      </c>
      <c r="AE62" s="144">
        <f t="shared" si="66"/>
        <v>0</v>
      </c>
      <c r="AF62" s="144">
        <f t="shared" si="66"/>
        <v>0</v>
      </c>
      <c r="AG62" s="144">
        <f t="shared" si="66"/>
        <v>30</v>
      </c>
      <c r="AH62" s="144">
        <f t="shared" si="66"/>
        <v>1.5</v>
      </c>
      <c r="AI62" s="144">
        <f t="shared" si="66"/>
        <v>36</v>
      </c>
      <c r="AJ62" s="144">
        <f t="shared" si="66"/>
        <v>1.5</v>
      </c>
      <c r="AK62" s="144"/>
      <c r="AL62" s="144">
        <f t="shared" ref="AL62" si="67">SUM(AL47:AL61)</f>
        <v>0</v>
      </c>
      <c r="AM62" s="144">
        <f t="shared" si="66"/>
        <v>20</v>
      </c>
      <c r="AN62" s="144">
        <f t="shared" si="66"/>
        <v>1</v>
      </c>
      <c r="AO62" s="144">
        <f t="shared" si="66"/>
        <v>60</v>
      </c>
      <c r="AP62" s="144">
        <f t="shared" si="66"/>
        <v>2</v>
      </c>
      <c r="AQ62" s="144">
        <f t="shared" si="66"/>
        <v>80</v>
      </c>
      <c r="AR62" s="144">
        <f t="shared" si="66"/>
        <v>3</v>
      </c>
      <c r="AS62" s="144">
        <f t="shared" si="66"/>
        <v>57</v>
      </c>
      <c r="AT62" s="144">
        <f t="shared" si="66"/>
        <v>2</v>
      </c>
      <c r="AU62" s="144">
        <f t="shared" si="66"/>
        <v>69</v>
      </c>
      <c r="AV62" s="144">
        <f t="shared" si="66"/>
        <v>2.5</v>
      </c>
      <c r="AW62" s="144">
        <f t="shared" si="66"/>
        <v>0</v>
      </c>
      <c r="AX62" s="144">
        <f t="shared" si="66"/>
        <v>0</v>
      </c>
      <c r="AY62" s="144">
        <f t="shared" si="66"/>
        <v>51</v>
      </c>
      <c r="AZ62" s="144">
        <f t="shared" si="66"/>
        <v>2</v>
      </c>
      <c r="BA62" s="144">
        <f>SUM(BA47:BA61)</f>
        <v>220</v>
      </c>
      <c r="BB62" s="144">
        <f>SUM(BB47:BB61)</f>
        <v>8</v>
      </c>
      <c r="BC62" s="144">
        <f>SUM(BC47:BC61)</f>
        <v>240</v>
      </c>
      <c r="BD62" s="144">
        <f>SUM(BD47:BD61)</f>
        <v>9</v>
      </c>
      <c r="BE62" s="138" t="s">
        <v>63</v>
      </c>
      <c r="BF62" s="144">
        <f t="shared" ref="BF62:CY62" si="68">SUM(BF47:BF61)</f>
        <v>60</v>
      </c>
      <c r="BG62" s="144">
        <f t="shared" si="68"/>
        <v>2.5</v>
      </c>
      <c r="BH62" s="144">
        <f t="shared" si="68"/>
        <v>75</v>
      </c>
      <c r="BI62" s="144">
        <f t="shared" si="68"/>
        <v>3</v>
      </c>
      <c r="BJ62" s="144">
        <f t="shared" si="68"/>
        <v>0</v>
      </c>
      <c r="BK62" s="144">
        <f t="shared" si="68"/>
        <v>0</v>
      </c>
      <c r="BL62" s="144">
        <f t="shared" si="68"/>
        <v>58</v>
      </c>
      <c r="BM62" s="144">
        <f t="shared" si="68"/>
        <v>2.5</v>
      </c>
      <c r="BN62" s="144">
        <f t="shared" si="68"/>
        <v>260</v>
      </c>
      <c r="BO62" s="144">
        <f t="shared" si="68"/>
        <v>9.5</v>
      </c>
      <c r="BP62" s="144">
        <f t="shared" si="68"/>
        <v>240</v>
      </c>
      <c r="BQ62" s="144">
        <f t="shared" si="68"/>
        <v>9.5</v>
      </c>
      <c r="BR62" s="144">
        <f t="shared" si="68"/>
        <v>45</v>
      </c>
      <c r="BS62" s="144">
        <f t="shared" si="68"/>
        <v>1.5</v>
      </c>
      <c r="BT62" s="144">
        <f t="shared" si="68"/>
        <v>45</v>
      </c>
      <c r="BU62" s="144">
        <f t="shared" si="68"/>
        <v>1.5</v>
      </c>
      <c r="BV62" s="144">
        <f t="shared" si="68"/>
        <v>0</v>
      </c>
      <c r="BW62" s="144">
        <f t="shared" si="68"/>
        <v>0</v>
      </c>
      <c r="BX62" s="144">
        <f t="shared" si="68"/>
        <v>15</v>
      </c>
      <c r="BY62" s="144">
        <f t="shared" si="68"/>
        <v>0.5</v>
      </c>
      <c r="BZ62" s="144">
        <f t="shared" si="68"/>
        <v>0</v>
      </c>
      <c r="CA62" s="144">
        <f t="shared" si="68"/>
        <v>0</v>
      </c>
      <c r="CB62" s="144">
        <f t="shared" si="68"/>
        <v>125</v>
      </c>
      <c r="CC62" s="144">
        <f t="shared" si="68"/>
        <v>4.5</v>
      </c>
      <c r="CD62" s="144">
        <f t="shared" si="68"/>
        <v>180</v>
      </c>
      <c r="CE62" s="144">
        <f t="shared" si="68"/>
        <v>6.5</v>
      </c>
      <c r="CF62" s="144">
        <f t="shared" si="68"/>
        <v>200</v>
      </c>
      <c r="CG62" s="144">
        <f t="shared" si="68"/>
        <v>7.5</v>
      </c>
      <c r="CH62" s="144">
        <f t="shared" si="68"/>
        <v>33</v>
      </c>
      <c r="CI62" s="144">
        <f t="shared" si="68"/>
        <v>1</v>
      </c>
      <c r="CJ62" s="144">
        <f t="shared" si="68"/>
        <v>36</v>
      </c>
      <c r="CK62" s="144">
        <f t="shared" si="68"/>
        <v>1</v>
      </c>
      <c r="CL62" s="144">
        <f t="shared" si="68"/>
        <v>0</v>
      </c>
      <c r="CM62" s="144">
        <f t="shared" si="68"/>
        <v>0</v>
      </c>
      <c r="CN62" s="144">
        <f t="shared" si="68"/>
        <v>30</v>
      </c>
      <c r="CO62" s="144">
        <f t="shared" si="68"/>
        <v>1</v>
      </c>
      <c r="CP62" s="144">
        <f t="shared" si="68"/>
        <v>10</v>
      </c>
      <c r="CQ62" s="144">
        <f t="shared" si="68"/>
        <v>0.5</v>
      </c>
      <c r="CR62" s="144">
        <f t="shared" si="68"/>
        <v>105</v>
      </c>
      <c r="CS62" s="144">
        <f t="shared" si="68"/>
        <v>4</v>
      </c>
      <c r="CT62" s="144">
        <f t="shared" si="68"/>
        <v>160</v>
      </c>
      <c r="CU62" s="144">
        <f t="shared" si="68"/>
        <v>7</v>
      </c>
      <c r="CV62" s="144">
        <f t="shared" si="68"/>
        <v>160</v>
      </c>
      <c r="CW62" s="144">
        <f t="shared" si="68"/>
        <v>7</v>
      </c>
      <c r="CX62" s="241">
        <f t="shared" si="68"/>
        <v>33</v>
      </c>
      <c r="CY62" s="241">
        <f t="shared" si="68"/>
        <v>36</v>
      </c>
      <c r="CZ62" s="246">
        <f>SUM(CX62:CY62)</f>
        <v>69</v>
      </c>
      <c r="DA62" s="247"/>
      <c r="DB62" s="247"/>
      <c r="DC62" s="247"/>
    </row>
    <row r="63" spans="1:107" s="77" customFormat="1" ht="35.25" customHeight="1" x14ac:dyDescent="0.3">
      <c r="A63" s="280" t="s">
        <v>114</v>
      </c>
      <c r="B63" s="281">
        <f t="shared" si="14"/>
        <v>0.7944444444444444</v>
      </c>
      <c r="C63" s="282">
        <f t="shared" si="50"/>
        <v>9.2105263157894732E-2</v>
      </c>
      <c r="D63" s="151"/>
      <c r="E63" s="151">
        <f>SUM(E44,E62)</f>
        <v>3800</v>
      </c>
      <c r="F63" s="151">
        <f>SUM(F44,F62)</f>
        <v>143</v>
      </c>
      <c r="G63" s="283">
        <f t="shared" ref="G63:T63" si="69">SUM(G44,G62)</f>
        <v>113.5</v>
      </c>
      <c r="H63" s="151">
        <f t="shared" si="69"/>
        <v>29.5</v>
      </c>
      <c r="I63" s="151">
        <f>SUM(I44,I62)</f>
        <v>3006</v>
      </c>
      <c r="J63" s="151">
        <f t="shared" si="69"/>
        <v>506</v>
      </c>
      <c r="K63" s="151">
        <f t="shared" si="69"/>
        <v>0</v>
      </c>
      <c r="L63" s="151">
        <f t="shared" si="69"/>
        <v>55</v>
      </c>
      <c r="M63" s="151">
        <f t="shared" si="69"/>
        <v>20</v>
      </c>
      <c r="N63" s="151">
        <f t="shared" si="69"/>
        <v>1100</v>
      </c>
      <c r="O63" s="151">
        <f t="shared" si="69"/>
        <v>125</v>
      </c>
      <c r="P63" s="151">
        <f t="shared" si="69"/>
        <v>1200</v>
      </c>
      <c r="Q63" s="151">
        <f t="shared" si="69"/>
        <v>794</v>
      </c>
      <c r="R63" s="151">
        <f t="shared" si="69"/>
        <v>444</v>
      </c>
      <c r="S63" s="151">
        <f t="shared" si="69"/>
        <v>0</v>
      </c>
      <c r="T63" s="193">
        <f t="shared" si="69"/>
        <v>350</v>
      </c>
      <c r="U63" s="194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280" t="s">
        <v>114</v>
      </c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</row>
    <row r="64" spans="1:107" s="77" customFormat="1" ht="20.25" customHeight="1" thickBot="1" x14ac:dyDescent="0.35">
      <c r="A64" s="284" t="s">
        <v>94</v>
      </c>
      <c r="B64" s="285">
        <f t="shared" si="14"/>
        <v>0.18888888888888888</v>
      </c>
      <c r="C64" s="286"/>
      <c r="D64" s="248"/>
      <c r="E64" s="287">
        <f>E62-N62-P62</f>
        <v>900</v>
      </c>
      <c r="F64" s="192">
        <f>F62-CZ62</f>
        <v>34</v>
      </c>
      <c r="G64" s="283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94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288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</row>
    <row r="65" spans="1:107" s="7" customFormat="1" ht="27.75" customHeight="1" thickBot="1" x14ac:dyDescent="0.3">
      <c r="A65" s="289" t="s">
        <v>115</v>
      </c>
      <c r="B65" s="290">
        <f t="shared" si="14"/>
        <v>1</v>
      </c>
      <c r="C65" s="291">
        <f>T65/E65</f>
        <v>0.12108382726502964</v>
      </c>
      <c r="D65" s="292"/>
      <c r="E65" s="292">
        <f>SUM(E21,E31,E44,E62)</f>
        <v>4724</v>
      </c>
      <c r="F65" s="292">
        <f>SUM(F21,F31,F44,F62)</f>
        <v>180</v>
      </c>
      <c r="G65" s="292"/>
      <c r="H65" s="292"/>
      <c r="I65" s="293">
        <f t="shared" ref="I65:BD65" si="70">SUM(I21,I31,I44,I62)</f>
        <v>3006</v>
      </c>
      <c r="J65" s="293">
        <f t="shared" si="70"/>
        <v>506</v>
      </c>
      <c r="K65" s="293">
        <f t="shared" si="70"/>
        <v>0</v>
      </c>
      <c r="L65" s="293">
        <f t="shared" si="70"/>
        <v>55</v>
      </c>
      <c r="M65" s="293">
        <f t="shared" si="70"/>
        <v>20</v>
      </c>
      <c r="N65" s="293">
        <f t="shared" si="70"/>
        <v>1100</v>
      </c>
      <c r="O65" s="293">
        <f t="shared" si="70"/>
        <v>125</v>
      </c>
      <c r="P65" s="293">
        <f t="shared" si="70"/>
        <v>1200</v>
      </c>
      <c r="Q65" s="293">
        <f t="shared" si="70"/>
        <v>1718</v>
      </c>
      <c r="R65" s="293">
        <f t="shared" si="70"/>
        <v>840</v>
      </c>
      <c r="S65" s="293">
        <f t="shared" si="70"/>
        <v>306</v>
      </c>
      <c r="T65" s="293">
        <f t="shared" si="70"/>
        <v>572</v>
      </c>
      <c r="U65" s="292">
        <f t="shared" si="70"/>
        <v>351</v>
      </c>
      <c r="V65" s="292">
        <f t="shared" si="70"/>
        <v>14</v>
      </c>
      <c r="W65" s="292">
        <f t="shared" si="70"/>
        <v>180</v>
      </c>
      <c r="X65" s="292">
        <f t="shared" si="70"/>
        <v>7</v>
      </c>
      <c r="Y65" s="292">
        <f t="shared" si="70"/>
        <v>0</v>
      </c>
      <c r="Z65" s="292">
        <f t="shared" si="70"/>
        <v>0</v>
      </c>
      <c r="AA65" s="292">
        <f t="shared" si="70"/>
        <v>212</v>
      </c>
      <c r="AB65" s="292">
        <f t="shared" si="70"/>
        <v>8</v>
      </c>
      <c r="AC65" s="292">
        <f t="shared" si="70"/>
        <v>20</v>
      </c>
      <c r="AD65" s="292">
        <f t="shared" si="70"/>
        <v>1</v>
      </c>
      <c r="AE65" s="292">
        <f t="shared" si="70"/>
        <v>0</v>
      </c>
      <c r="AF65" s="292">
        <f t="shared" si="70"/>
        <v>0</v>
      </c>
      <c r="AG65" s="292">
        <f t="shared" si="70"/>
        <v>219</v>
      </c>
      <c r="AH65" s="292">
        <f t="shared" si="70"/>
        <v>9.5</v>
      </c>
      <c r="AI65" s="292">
        <f t="shared" si="70"/>
        <v>210</v>
      </c>
      <c r="AJ65" s="292">
        <f t="shared" si="70"/>
        <v>8</v>
      </c>
      <c r="AK65" s="292">
        <f t="shared" si="70"/>
        <v>0</v>
      </c>
      <c r="AL65" s="292">
        <f t="shared" si="70"/>
        <v>0</v>
      </c>
      <c r="AM65" s="292">
        <f t="shared" si="70"/>
        <v>85</v>
      </c>
      <c r="AN65" s="292">
        <f t="shared" si="70"/>
        <v>3.5</v>
      </c>
      <c r="AO65" s="292">
        <f t="shared" si="70"/>
        <v>140</v>
      </c>
      <c r="AP65" s="292">
        <f t="shared" si="70"/>
        <v>5</v>
      </c>
      <c r="AQ65" s="292">
        <f t="shared" si="70"/>
        <v>200</v>
      </c>
      <c r="AR65" s="292">
        <f t="shared" si="70"/>
        <v>7</v>
      </c>
      <c r="AS65" s="292">
        <f t="shared" si="70"/>
        <v>117</v>
      </c>
      <c r="AT65" s="292">
        <f t="shared" si="70"/>
        <v>4</v>
      </c>
      <c r="AU65" s="292">
        <f t="shared" si="70"/>
        <v>171</v>
      </c>
      <c r="AV65" s="292">
        <f t="shared" si="70"/>
        <v>6.5</v>
      </c>
      <c r="AW65" s="292">
        <f t="shared" si="70"/>
        <v>0</v>
      </c>
      <c r="AX65" s="292">
        <f t="shared" si="70"/>
        <v>0</v>
      </c>
      <c r="AY65" s="292">
        <f t="shared" si="70"/>
        <v>97</v>
      </c>
      <c r="AZ65" s="292">
        <f t="shared" si="70"/>
        <v>4</v>
      </c>
      <c r="BA65" s="292">
        <f t="shared" si="70"/>
        <v>220</v>
      </c>
      <c r="BB65" s="292">
        <f t="shared" si="70"/>
        <v>8</v>
      </c>
      <c r="BC65" s="292">
        <f t="shared" si="70"/>
        <v>240</v>
      </c>
      <c r="BD65" s="292">
        <f t="shared" si="70"/>
        <v>9</v>
      </c>
      <c r="BE65" s="294" t="s">
        <v>116</v>
      </c>
      <c r="BF65" s="292">
        <f t="shared" ref="BF65:CW65" si="71">SUM(BF21,BF31,BF44,BF62)</f>
        <v>60</v>
      </c>
      <c r="BG65" s="292">
        <f t="shared" si="71"/>
        <v>2.5</v>
      </c>
      <c r="BH65" s="292">
        <f t="shared" si="71"/>
        <v>105</v>
      </c>
      <c r="BI65" s="292">
        <f t="shared" si="71"/>
        <v>4</v>
      </c>
      <c r="BJ65" s="292">
        <f t="shared" si="71"/>
        <v>0</v>
      </c>
      <c r="BK65" s="292">
        <f t="shared" si="71"/>
        <v>0</v>
      </c>
      <c r="BL65" s="292">
        <f t="shared" si="71"/>
        <v>65</v>
      </c>
      <c r="BM65" s="292">
        <f t="shared" si="71"/>
        <v>3</v>
      </c>
      <c r="BN65" s="292">
        <f t="shared" si="71"/>
        <v>260</v>
      </c>
      <c r="BO65" s="292">
        <f t="shared" si="71"/>
        <v>9.5</v>
      </c>
      <c r="BP65" s="292">
        <f t="shared" si="71"/>
        <v>240</v>
      </c>
      <c r="BQ65" s="292">
        <f t="shared" si="71"/>
        <v>9.5</v>
      </c>
      <c r="BR65" s="292">
        <f t="shared" si="71"/>
        <v>60</v>
      </c>
      <c r="BS65" s="292">
        <f t="shared" si="71"/>
        <v>2</v>
      </c>
      <c r="BT65" s="292">
        <f t="shared" si="71"/>
        <v>110</v>
      </c>
      <c r="BU65" s="292">
        <f t="shared" si="71"/>
        <v>3.5</v>
      </c>
      <c r="BV65" s="292">
        <f t="shared" si="71"/>
        <v>0</v>
      </c>
      <c r="BW65" s="292">
        <f t="shared" si="71"/>
        <v>0</v>
      </c>
      <c r="BX65" s="292">
        <f t="shared" si="71"/>
        <v>15</v>
      </c>
      <c r="BY65" s="292">
        <f t="shared" si="71"/>
        <v>0.5</v>
      </c>
      <c r="BZ65" s="292">
        <f t="shared" si="71"/>
        <v>20</v>
      </c>
      <c r="CA65" s="292">
        <f t="shared" si="71"/>
        <v>0.5</v>
      </c>
      <c r="CB65" s="292">
        <f t="shared" si="71"/>
        <v>133</v>
      </c>
      <c r="CC65" s="292">
        <f t="shared" si="71"/>
        <v>5</v>
      </c>
      <c r="CD65" s="292">
        <f t="shared" si="71"/>
        <v>260</v>
      </c>
      <c r="CE65" s="292">
        <f t="shared" si="71"/>
        <v>9.5</v>
      </c>
      <c r="CF65" s="292">
        <f t="shared" si="71"/>
        <v>240</v>
      </c>
      <c r="CG65" s="292">
        <f t="shared" si="71"/>
        <v>8.5</v>
      </c>
      <c r="CH65" s="292">
        <f t="shared" si="71"/>
        <v>33</v>
      </c>
      <c r="CI65" s="292">
        <f t="shared" si="71"/>
        <v>1</v>
      </c>
      <c r="CJ65" s="292">
        <f t="shared" si="71"/>
        <v>36</v>
      </c>
      <c r="CK65" s="292">
        <f t="shared" si="71"/>
        <v>1</v>
      </c>
      <c r="CL65" s="292">
        <f t="shared" si="71"/>
        <v>0</v>
      </c>
      <c r="CM65" s="292">
        <f t="shared" si="71"/>
        <v>0</v>
      </c>
      <c r="CN65" s="292">
        <f t="shared" si="71"/>
        <v>30</v>
      </c>
      <c r="CO65" s="292">
        <f t="shared" si="71"/>
        <v>1</v>
      </c>
      <c r="CP65" s="292">
        <f t="shared" si="71"/>
        <v>10</v>
      </c>
      <c r="CQ65" s="292">
        <f t="shared" si="71"/>
        <v>0.5</v>
      </c>
      <c r="CR65" s="292">
        <f t="shared" si="71"/>
        <v>105</v>
      </c>
      <c r="CS65" s="292">
        <f t="shared" si="71"/>
        <v>4</v>
      </c>
      <c r="CT65" s="292">
        <f t="shared" si="71"/>
        <v>200</v>
      </c>
      <c r="CU65" s="292">
        <f t="shared" si="71"/>
        <v>8</v>
      </c>
      <c r="CV65" s="292">
        <f t="shared" si="71"/>
        <v>280</v>
      </c>
      <c r="CW65" s="292">
        <f t="shared" si="71"/>
        <v>12</v>
      </c>
    </row>
    <row r="66" spans="1:107" ht="31.5" customHeight="1" thickBot="1" x14ac:dyDescent="0.35">
      <c r="A66" s="295" t="s">
        <v>117</v>
      </c>
      <c r="B66" s="296"/>
      <c r="C66" s="296"/>
      <c r="D66" s="57"/>
      <c r="E66" s="57"/>
      <c r="F66" s="57"/>
      <c r="G66" s="57"/>
      <c r="H66" s="57"/>
      <c r="I66" s="319">
        <f>SUM(I65,Q65)</f>
        <v>4724</v>
      </c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297">
        <f>SUM(U65,W65,Y65,AA65,AC65,AE65)</f>
        <v>763</v>
      </c>
      <c r="V66" s="298">
        <f>SUM(V65,X65,Z65,AB65,AD65,AF65)</f>
        <v>30</v>
      </c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299">
        <f>SUM(AG65,AI65,AK65,AM65,AO65,AQ65)</f>
        <v>854</v>
      </c>
      <c r="AH66" s="300">
        <f>SUM(AH65,AJ65,AL65,AN65,AP65,AR65)</f>
        <v>33</v>
      </c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299">
        <f>SUM(AS65,AU65,AW65,AY65,BA65,BC65)</f>
        <v>845</v>
      </c>
      <c r="AT66" s="300">
        <f>SUM(AT65,AV65,AZ65,AX65,BB65,BD65)</f>
        <v>31.5</v>
      </c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301" t="s">
        <v>118</v>
      </c>
      <c r="BF66" s="299">
        <f>SUM(BF65,BH65,BJ65,BL65,BN65,BP65)</f>
        <v>730</v>
      </c>
      <c r="BG66" s="300">
        <f>SUM(BG65,BI65,BK65,BM65,BO65,BQ65)</f>
        <v>28.5</v>
      </c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299">
        <f>SUM(BR65,BT65,BV65,BX65,BZ65,CB65,CD65,CF65)</f>
        <v>838</v>
      </c>
      <c r="BS66" s="299">
        <f>SUM(BS65,BU65,BW65,BY65,CA65,CC65,CE65,CG65)</f>
        <v>29.5</v>
      </c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299">
        <f>SUM(CH65,CJ65,CL65,CN65,CP65,CR65,CT65,CV65)</f>
        <v>694</v>
      </c>
      <c r="CI66" s="299">
        <f>SUM(CI65,CK65,CM65,CO65,CQ65,CS65,CU65,CW65)</f>
        <v>27.5</v>
      </c>
      <c r="CJ66" s="57"/>
      <c r="CK66" s="5"/>
      <c r="CL66" s="57"/>
      <c r="CM66" s="57"/>
      <c r="CN66" s="57"/>
      <c r="CO66" s="57"/>
      <c r="CP66" s="57"/>
      <c r="CQ66" s="57"/>
      <c r="CR66" s="5"/>
      <c r="CS66" s="5"/>
      <c r="CT66" s="5"/>
      <c r="CU66" s="302">
        <f>SUM(CU65,CE65,BO65,BB65,AP65,AD65)</f>
        <v>41</v>
      </c>
      <c r="CV66" s="5"/>
      <c r="CW66" s="303">
        <f>SUM(CW65,CG65,BQ65,BD65,AR65,AF65)</f>
        <v>46</v>
      </c>
      <c r="CX66" s="244">
        <f>SUM(CX44,CX62)</f>
        <v>41</v>
      </c>
      <c r="CY66" s="245">
        <f>SUM(CY44,CY62)</f>
        <v>46</v>
      </c>
      <c r="CZ66" s="246">
        <f>SUM(CZ44,CZ62)</f>
        <v>87</v>
      </c>
      <c r="DA66" s="247"/>
      <c r="DB66" s="247"/>
      <c r="DC66" s="247"/>
    </row>
    <row r="67" spans="1:107" ht="33.75" customHeight="1" thickBot="1" x14ac:dyDescent="0.35">
      <c r="A67" s="320" t="s">
        <v>119</v>
      </c>
      <c r="B67" s="321"/>
      <c r="C67" s="321"/>
      <c r="D67" s="321"/>
      <c r="E67" s="321"/>
      <c r="F67" s="321"/>
      <c r="G67" s="321"/>
      <c r="H67" s="321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3"/>
      <c r="T67" s="304"/>
      <c r="U67" s="305">
        <f>SUM(U66,AG66,AS66,BF66,BR66,CH66)</f>
        <v>4724</v>
      </c>
      <c r="V67" s="306">
        <f>SUM(V66,AH66,AT66,BG66,BS66,CI66)</f>
        <v>180</v>
      </c>
      <c r="W67" s="2"/>
      <c r="X67" s="2"/>
      <c r="Y67" s="2"/>
      <c r="Z67" s="2">
        <f>763+854</f>
        <v>1617</v>
      </c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1:107" ht="20.100000000000001" customHeight="1" x14ac:dyDescent="0.3">
      <c r="A68" s="307" t="s">
        <v>120</v>
      </c>
      <c r="BE68" s="307" t="s">
        <v>120</v>
      </c>
    </row>
    <row r="69" spans="1:107" x14ac:dyDescent="0.3">
      <c r="A69" s="309" t="s">
        <v>121</v>
      </c>
      <c r="U69" s="324">
        <f>SUM(V65,X65,Z65,AD65,AH65,AJ65,AL65,AP65,AT65,AV65,AX65,AX65,BB65,)+SUM(BG65,BI65,BK65,BO65,BS65,BU65,BW65,BY65,CA65,CE65,CI65,CK65,CM65,CO65,CQ65,CU65)</f>
        <v>106.5</v>
      </c>
      <c r="V69" s="324"/>
      <c r="BE69" s="309" t="s">
        <v>121</v>
      </c>
    </row>
    <row r="70" spans="1:107" x14ac:dyDescent="0.3">
      <c r="A70" s="309" t="s">
        <v>122</v>
      </c>
      <c r="J70" s="324">
        <f>SUM(AD65,AP65,BB65,BO65,CE65,CU65)</f>
        <v>41</v>
      </c>
      <c r="K70" s="324"/>
      <c r="L70" s="324"/>
      <c r="M70" s="310" t="s">
        <v>123</v>
      </c>
      <c r="U70" s="324"/>
      <c r="V70" s="324"/>
      <c r="BE70" s="309" t="s">
        <v>122</v>
      </c>
    </row>
    <row r="71" spans="1:107" x14ac:dyDescent="0.3">
      <c r="A71" s="309" t="s">
        <v>124</v>
      </c>
      <c r="J71" s="324"/>
      <c r="K71" s="324"/>
      <c r="L71" s="324"/>
      <c r="BE71" s="309" t="s">
        <v>124</v>
      </c>
    </row>
    <row r="72" spans="1:107" x14ac:dyDescent="0.3">
      <c r="A72" s="309" t="s">
        <v>125</v>
      </c>
      <c r="BE72" s="309" t="s">
        <v>125</v>
      </c>
    </row>
    <row r="73" spans="1:107" x14ac:dyDescent="0.3">
      <c r="A73" s="309" t="s">
        <v>126</v>
      </c>
      <c r="BE73" s="309" t="s">
        <v>126</v>
      </c>
    </row>
    <row r="74" spans="1:107" x14ac:dyDescent="0.3">
      <c r="A74" s="309" t="s">
        <v>127</v>
      </c>
      <c r="BE74" s="309" t="s">
        <v>127</v>
      </c>
    </row>
    <row r="75" spans="1:107" x14ac:dyDescent="0.3">
      <c r="A75" s="309" t="s">
        <v>128</v>
      </c>
      <c r="BE75" s="309" t="s">
        <v>128</v>
      </c>
    </row>
    <row r="76" spans="1:107" x14ac:dyDescent="0.3">
      <c r="A76" s="311" t="s">
        <v>129</v>
      </c>
      <c r="BE76" s="311" t="s">
        <v>129</v>
      </c>
    </row>
    <row r="77" spans="1:107" x14ac:dyDescent="0.3">
      <c r="A77" s="307" t="s">
        <v>130</v>
      </c>
      <c r="BE77" s="307" t="s">
        <v>130</v>
      </c>
    </row>
    <row r="78" spans="1:107" x14ac:dyDescent="0.3">
      <c r="A78" s="309" t="s">
        <v>131</v>
      </c>
      <c r="BE78" s="309" t="s">
        <v>131</v>
      </c>
    </row>
    <row r="79" spans="1:107" x14ac:dyDescent="0.3">
      <c r="A79" s="309" t="s">
        <v>132</v>
      </c>
      <c r="BE79" s="309" t="s">
        <v>132</v>
      </c>
    </row>
    <row r="80" spans="1:107" x14ac:dyDescent="0.3">
      <c r="A80" s="309" t="s">
        <v>133</v>
      </c>
      <c r="BE80" s="309" t="s">
        <v>133</v>
      </c>
    </row>
    <row r="82" spans="1:101" s="315" customFormat="1" ht="15.75" x14ac:dyDescent="0.25">
      <c r="A82" s="312" t="s">
        <v>134</v>
      </c>
      <c r="B82" s="313"/>
      <c r="C82" s="313"/>
      <c r="D82" s="314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314"/>
      <c r="AE82" s="314"/>
      <c r="AF82" s="314"/>
      <c r="AG82" s="314"/>
      <c r="AH82" s="314"/>
      <c r="AI82" s="314"/>
      <c r="AJ82" s="314"/>
      <c r="AK82" s="314"/>
      <c r="AL82" s="314"/>
      <c r="AM82" s="314"/>
      <c r="AN82" s="314"/>
      <c r="AO82" s="314"/>
      <c r="AP82" s="314"/>
      <c r="AQ82" s="314"/>
      <c r="AR82" s="314"/>
      <c r="AS82" s="314"/>
      <c r="AT82" s="314"/>
      <c r="AU82" s="314"/>
      <c r="AV82" s="314"/>
      <c r="AW82" s="314"/>
      <c r="AX82" s="314"/>
      <c r="AY82" s="314"/>
      <c r="AZ82" s="314"/>
      <c r="BA82" s="314"/>
      <c r="BB82" s="314"/>
      <c r="BC82" s="314"/>
      <c r="BD82" s="314"/>
      <c r="BE82" s="312" t="s">
        <v>134</v>
      </c>
      <c r="BF82" s="314"/>
      <c r="BG82" s="314"/>
      <c r="BH82" s="314"/>
      <c r="BI82" s="314"/>
      <c r="BJ82" s="314"/>
      <c r="BK82" s="314"/>
      <c r="BL82" s="314"/>
      <c r="BM82" s="314"/>
      <c r="BN82" s="314"/>
      <c r="BO82" s="314"/>
      <c r="BP82" s="314"/>
      <c r="BQ82" s="314"/>
      <c r="BR82" s="314"/>
      <c r="BS82" s="314"/>
      <c r="BT82" s="314"/>
      <c r="BU82" s="314"/>
      <c r="BV82" s="314"/>
      <c r="BW82" s="314"/>
      <c r="BX82" s="314"/>
      <c r="BY82" s="314"/>
      <c r="BZ82" s="314"/>
      <c r="CA82" s="314"/>
      <c r="CB82" s="314"/>
      <c r="CC82" s="314"/>
      <c r="CD82" s="314"/>
      <c r="CE82" s="314"/>
      <c r="CF82" s="314"/>
      <c r="CG82" s="314"/>
      <c r="CH82" s="314"/>
      <c r="CI82" s="314"/>
      <c r="CJ82" s="314"/>
      <c r="CK82" s="314"/>
      <c r="CL82" s="314"/>
      <c r="CM82" s="314"/>
      <c r="CN82" s="314"/>
      <c r="CO82" s="314"/>
      <c r="CP82" s="314"/>
      <c r="CQ82" s="314"/>
      <c r="CR82" s="314"/>
      <c r="CS82" s="314"/>
      <c r="CT82" s="314"/>
      <c r="CU82" s="314"/>
      <c r="CV82" s="314"/>
      <c r="CW82" s="314"/>
    </row>
    <row r="83" spans="1:101" s="315" customFormat="1" ht="15.75" x14ac:dyDescent="0.25">
      <c r="A83" s="312" t="s">
        <v>135</v>
      </c>
      <c r="B83" s="313"/>
      <c r="C83" s="313"/>
      <c r="D83" s="314"/>
      <c r="E83" s="314"/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4"/>
      <c r="AH83" s="314"/>
      <c r="AI83" s="314"/>
      <c r="AJ83" s="314"/>
      <c r="AK83" s="314"/>
      <c r="AL83" s="314"/>
      <c r="AM83" s="314"/>
      <c r="AN83" s="314"/>
      <c r="AO83" s="314"/>
      <c r="AP83" s="314"/>
      <c r="AQ83" s="314"/>
      <c r="AR83" s="314"/>
      <c r="AS83" s="314"/>
      <c r="AT83" s="314"/>
      <c r="AU83" s="314"/>
      <c r="AV83" s="314"/>
      <c r="AW83" s="314"/>
      <c r="AX83" s="314"/>
      <c r="AY83" s="314"/>
      <c r="AZ83" s="314"/>
      <c r="BA83" s="314"/>
      <c r="BB83" s="314"/>
      <c r="BC83" s="314"/>
      <c r="BD83" s="314"/>
      <c r="BE83" s="312" t="s">
        <v>135</v>
      </c>
      <c r="BF83" s="314"/>
      <c r="BG83" s="314"/>
      <c r="BH83" s="314"/>
      <c r="BI83" s="314"/>
      <c r="BJ83" s="314"/>
      <c r="BK83" s="314"/>
      <c r="BL83" s="314"/>
      <c r="BM83" s="314"/>
      <c r="BN83" s="314"/>
      <c r="BO83" s="314"/>
      <c r="BP83" s="314"/>
      <c r="BQ83" s="314"/>
      <c r="BR83" s="314"/>
      <c r="BS83" s="314"/>
      <c r="BT83" s="314"/>
      <c r="BU83" s="314"/>
      <c r="BV83" s="314"/>
      <c r="BW83" s="314"/>
      <c r="BX83" s="314"/>
      <c r="BY83" s="314"/>
      <c r="BZ83" s="314"/>
      <c r="CA83" s="314"/>
      <c r="CB83" s="314"/>
      <c r="CC83" s="314"/>
      <c r="CD83" s="314"/>
      <c r="CE83" s="314"/>
      <c r="CF83" s="314"/>
      <c r="CG83" s="314"/>
      <c r="CH83" s="314"/>
      <c r="CI83" s="314"/>
      <c r="CJ83" s="314"/>
      <c r="CK83" s="314"/>
      <c r="CL83" s="314"/>
      <c r="CM83" s="314"/>
      <c r="CN83" s="314"/>
      <c r="CO83" s="314"/>
      <c r="CP83" s="314"/>
      <c r="CQ83" s="314"/>
      <c r="CR83" s="314"/>
      <c r="CS83" s="314"/>
      <c r="CT83" s="314"/>
      <c r="CU83" s="314"/>
      <c r="CV83" s="314"/>
      <c r="CW83" s="314"/>
    </row>
  </sheetData>
  <mergeCells count="34">
    <mergeCell ref="B1:C4"/>
    <mergeCell ref="D1:E4"/>
    <mergeCell ref="A5:A7"/>
    <mergeCell ref="B5:B7"/>
    <mergeCell ref="C5:C7"/>
    <mergeCell ref="D5:D7"/>
    <mergeCell ref="E5:E7"/>
    <mergeCell ref="CX5:CX7"/>
    <mergeCell ref="CY5:CY7"/>
    <mergeCell ref="U6:AF6"/>
    <mergeCell ref="AG6:AR6"/>
    <mergeCell ref="AS6:BD6"/>
    <mergeCell ref="BE6:BE7"/>
    <mergeCell ref="D33:H33"/>
    <mergeCell ref="R5:T6"/>
    <mergeCell ref="U5:AR5"/>
    <mergeCell ref="AS5:BQ5"/>
    <mergeCell ref="BR5:CW5"/>
    <mergeCell ref="F5:F7"/>
    <mergeCell ref="G5:G7"/>
    <mergeCell ref="H5:H7"/>
    <mergeCell ref="I5:I7"/>
    <mergeCell ref="J5:P6"/>
    <mergeCell ref="Q5:Q7"/>
    <mergeCell ref="BF6:BQ6"/>
    <mergeCell ref="BR6:CG6"/>
    <mergeCell ref="CH6:CW6"/>
    <mergeCell ref="D12:F12"/>
    <mergeCell ref="D23:F23"/>
    <mergeCell ref="D46:H46"/>
    <mergeCell ref="I66:T66"/>
    <mergeCell ref="A67:S67"/>
    <mergeCell ref="U69:V70"/>
    <mergeCell ref="J70:L71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POlic. stac. 2020-2021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Pietuszyński</dc:creator>
  <cp:lastModifiedBy>Dziekanat_1</cp:lastModifiedBy>
  <dcterms:created xsi:type="dcterms:W3CDTF">2015-06-05T18:17:20Z</dcterms:created>
  <dcterms:modified xsi:type="dcterms:W3CDTF">2020-06-15T11:47:42Z</dcterms:modified>
</cp:coreProperties>
</file>